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320" documentId="11_86E41F85D6060AF5C80CF42068541A07F22101CB" xr6:coauthVersionLast="47" xr6:coauthVersionMax="47" xr10:uidLastSave="{8B0A1B0C-65F5-4C23-A3AA-887EEF337654}"/>
  <workbookProtection workbookAlgorithmName="SHA-512" workbookHashValue="Khaf9JwE8XYz+Ol4bZRGhgXtDZqLekGw0V3qRC53rjqopeVb2hxiwGi7St4Rqaz/GzCX9csRw36OpchIEAOT7A==" workbookSaltValue="jMambXLYQO57F+3hoo7vCg==" workbookSpinCount="100000" lockStructure="1"/>
  <bookViews>
    <workbookView xWindow="-110" yWindow="-110" windowWidth="25180" windowHeight="16140" xr2:uid="{00000000-000D-0000-FFFF-FFFF00000000}"/>
  </bookViews>
  <sheets>
    <sheet name="KFI" sheetId="8" r:id="rId1"/>
    <sheet name="ANOC borrowing" sheetId="14" r:id="rId2"/>
    <sheet name="Tables1_3" sheetId="1" r:id="rId3"/>
    <sheet name="Table_5" sheetId="7" r:id="rId4"/>
    <sheet name="Table_6" sheetId="2" r:id="rId5"/>
    <sheet name="Table 1_3 Down side" sheetId="15" r:id="rId6"/>
    <sheet name="Validations" sheetId="10" r:id="rId7"/>
    <sheet name="Input sheet" sheetId="13" state="hidden" r:id="rId8"/>
  </sheets>
  <externalReferences>
    <externalReference r:id="rId9"/>
  </externalReferences>
  <definedNames>
    <definedName name="_xlnm.Print_Area" localSheetId="1">'ANOC borrowing'!$C$1:$L$32</definedName>
    <definedName name="_xlnm.Print_Area" localSheetId="0">KFI!$C$1:$L$47</definedName>
    <definedName name="_xlnm.Print_Area" localSheetId="5">'Table 1_3 Down side'!$C$1:$G$95</definedName>
    <definedName name="_xlnm.Print_Area" localSheetId="3">Table_5!$C$1:$M$194</definedName>
    <definedName name="_xlnm.Print_Area" localSheetId="4">Table_6!$B$1:$S$22</definedName>
    <definedName name="_xlnm.Print_Area" localSheetId="2">Tables1_3!$C$1:$I$291</definedName>
    <definedName name="_xlnm.Print_Area" localSheetId="6">Validations!$A$1:$V$193</definedName>
    <definedName name="_xlnm.Print_Titles" localSheetId="5">'Table 1_3 Down side'!$1:$6</definedName>
    <definedName name="_xlnm.Print_Titles" localSheetId="3">Table_5!$1:$5</definedName>
    <definedName name="_xlnm.Print_Titles" localSheetId="2">Tables1_3!$1:$5</definedName>
    <definedName name="Total_income">[1]Tables1_4!$C$196:$H$196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5" l="1"/>
  <c r="H59" i="15"/>
  <c r="H44" i="15"/>
  <c r="H43" i="15"/>
  <c r="H42" i="15"/>
  <c r="H50" i="15"/>
  <c r="H53" i="15"/>
  <c r="H52" i="15"/>
  <c r="C117" i="7"/>
  <c r="C118" i="7"/>
  <c r="C119" i="7"/>
  <c r="C120" i="7"/>
  <c r="C121" i="7"/>
  <c r="K40" i="8"/>
  <c r="J40" i="8"/>
  <c r="I40" i="8"/>
  <c r="H40" i="8"/>
  <c r="G40" i="8"/>
  <c r="F40" i="8"/>
  <c r="E40" i="8"/>
  <c r="D40" i="8"/>
  <c r="K14" i="8"/>
  <c r="J14" i="8"/>
  <c r="I14" i="8"/>
  <c r="H14" i="8"/>
  <c r="G14" i="8"/>
  <c r="F14" i="8"/>
  <c r="E14" i="8"/>
  <c r="D14" i="8"/>
  <c r="M47" i="13"/>
  <c r="C25" i="13" s="1"/>
  <c r="M34" i="13"/>
  <c r="M48" i="13"/>
  <c r="C26" i="13" s="1"/>
  <c r="M42" i="13"/>
  <c r="M49" i="13" s="1"/>
  <c r="C27" i="13" s="1"/>
  <c r="M33" i="13"/>
  <c r="M45" i="13" s="1"/>
  <c r="C23" i="13" s="1"/>
  <c r="M46" i="13"/>
  <c r="C24" i="13" s="1"/>
  <c r="M50" i="13"/>
  <c r="C28" i="13" s="1"/>
  <c r="H51" i="15"/>
  <c r="H41" i="15"/>
  <c r="G42" i="15"/>
  <c r="G41" i="15"/>
  <c r="L28" i="7"/>
  <c r="K28" i="7"/>
  <c r="J28" i="7"/>
  <c r="I28" i="7"/>
  <c r="H28" i="7"/>
  <c r="G28" i="7"/>
  <c r="F28" i="7"/>
  <c r="E28" i="7"/>
  <c r="N33" i="13"/>
  <c r="N42" i="13"/>
  <c r="N34" i="13"/>
  <c r="N47" i="13"/>
  <c r="E45" i="7" l="1"/>
  <c r="K35" i="10" l="1"/>
  <c r="J35" i="10"/>
  <c r="I35" i="10"/>
  <c r="H35" i="10"/>
  <c r="F35" i="10"/>
  <c r="G29" i="2" l="1"/>
  <c r="J230" i="7"/>
  <c r="K230" i="7"/>
  <c r="L230" i="7"/>
  <c r="I230" i="7"/>
  <c r="D49" i="1"/>
  <c r="D36" i="10" l="1"/>
  <c r="P45" i="13"/>
  <c r="P46" i="13"/>
  <c r="P47" i="13"/>
  <c r="P49" i="13"/>
  <c r="P50" i="13"/>
  <c r="K6" i="10"/>
  <c r="J6" i="10"/>
  <c r="I6" i="10"/>
  <c r="H6" i="10"/>
  <c r="G6" i="10"/>
  <c r="F6" i="10"/>
  <c r="E6" i="10"/>
  <c r="D6" i="10"/>
  <c r="L4" i="7"/>
  <c r="K4" i="7"/>
  <c r="J4" i="7"/>
  <c r="I4" i="7"/>
  <c r="H4" i="7"/>
  <c r="G4" i="7"/>
  <c r="F4" i="7"/>
  <c r="E4" i="7"/>
  <c r="K4" i="1"/>
  <c r="J4" i="1"/>
  <c r="I4" i="1"/>
  <c r="H4" i="1"/>
  <c r="G4" i="1"/>
  <c r="F4" i="1"/>
  <c r="E4" i="1"/>
  <c r="D4" i="1"/>
  <c r="F4" i="14"/>
  <c r="K4" i="14"/>
  <c r="J4" i="14"/>
  <c r="I4" i="14"/>
  <c r="H4" i="14"/>
  <c r="G4" i="14"/>
  <c r="E4" i="14"/>
  <c r="D4" i="14"/>
  <c r="E4" i="8"/>
  <c r="D4" i="8"/>
  <c r="K4" i="8"/>
  <c r="J4" i="8"/>
  <c r="I4" i="8"/>
  <c r="H4" i="8"/>
  <c r="F4" i="8"/>
  <c r="D42" i="10" l="1"/>
  <c r="L73" i="7" l="1"/>
  <c r="K9" i="10" s="1"/>
  <c r="K73" i="7"/>
  <c r="J9" i="10" s="1"/>
  <c r="J73" i="7"/>
  <c r="I9" i="10" s="1"/>
  <c r="I73" i="7"/>
  <c r="H9" i="10" s="1"/>
  <c r="H73" i="7"/>
  <c r="G9" i="10" s="1"/>
  <c r="G73" i="7"/>
  <c r="F9" i="10" s="1"/>
  <c r="F73" i="7"/>
  <c r="E9" i="10" s="1"/>
  <c r="E73" i="7"/>
  <c r="D9" i="10" s="1"/>
  <c r="D7" i="2"/>
  <c r="D8" i="2"/>
  <c r="D9" i="2"/>
  <c r="E5" i="15" l="1"/>
  <c r="D5" i="15"/>
  <c r="E18" i="7" l="1"/>
  <c r="F18" i="7"/>
  <c r="G18" i="7"/>
  <c r="H18" i="7"/>
  <c r="I18" i="7"/>
  <c r="J18" i="7"/>
  <c r="K18" i="7"/>
  <c r="L18" i="7"/>
  <c r="D10" i="2"/>
  <c r="D11" i="2"/>
  <c r="D12" i="2"/>
  <c r="C80" i="15"/>
  <c r="C73" i="15"/>
  <c r="C66" i="15"/>
  <c r="H33" i="15" l="1"/>
  <c r="I33" i="15"/>
  <c r="G33" i="15"/>
  <c r="H30" i="15"/>
  <c r="I30" i="15"/>
  <c r="G30" i="15"/>
  <c r="H27" i="15"/>
  <c r="I27" i="15"/>
  <c r="G27" i="15"/>
  <c r="H19" i="15"/>
  <c r="I19" i="15"/>
  <c r="H21" i="15"/>
  <c r="I21" i="15"/>
  <c r="H23" i="15"/>
  <c r="I23" i="15"/>
  <c r="G23" i="15"/>
  <c r="G21" i="15"/>
  <c r="G19" i="15"/>
  <c r="G5" i="15"/>
  <c r="I5" i="15"/>
  <c r="I63" i="15"/>
  <c r="I54" i="10" s="1"/>
  <c r="I9" i="15" l="1"/>
  <c r="H22" i="2"/>
  <c r="G31" i="2" s="1"/>
  <c r="G22" i="2"/>
  <c r="G41" i="10" s="1"/>
  <c r="E99" i="7"/>
  <c r="D7" i="10" s="1"/>
  <c r="E86" i="7"/>
  <c r="L86" i="7"/>
  <c r="K86" i="7"/>
  <c r="J86" i="7"/>
  <c r="I86" i="7"/>
  <c r="H86" i="7"/>
  <c r="G86" i="7"/>
  <c r="F86" i="7"/>
  <c r="N45" i="13"/>
  <c r="N46" i="13"/>
  <c r="N48" i="13"/>
  <c r="N49" i="13"/>
  <c r="N50" i="13"/>
  <c r="D25" i="10" l="1"/>
  <c r="O50" i="13"/>
  <c r="O49" i="13"/>
  <c r="O48" i="13"/>
  <c r="O47" i="13"/>
  <c r="O46" i="13"/>
  <c r="O45" i="13"/>
  <c r="P34" i="13"/>
  <c r="P48" i="13" l="1"/>
  <c r="M29" i="2"/>
  <c r="M30" i="2"/>
  <c r="M31" i="2"/>
  <c r="M35" i="2"/>
  <c r="M34" i="2"/>
  <c r="M33" i="2"/>
  <c r="M32" i="2"/>
  <c r="G34" i="2"/>
  <c r="G38" i="14" s="1"/>
  <c r="M36" i="2" l="1"/>
  <c r="D8" i="10" l="1"/>
  <c r="E8" i="10"/>
  <c r="F8" i="10"/>
  <c r="G8" i="10"/>
  <c r="I8" i="10"/>
  <c r="J8" i="10"/>
  <c r="K8" i="10"/>
  <c r="H8" i="10"/>
  <c r="K86" i="1"/>
  <c r="D151" i="1"/>
  <c r="D86" i="1" l="1"/>
  <c r="E286" i="1"/>
  <c r="E275" i="1"/>
  <c r="E230" i="1"/>
  <c r="E234" i="1" s="1"/>
  <c r="E220" i="1"/>
  <c r="E215" i="1"/>
  <c r="E202" i="1"/>
  <c r="E192" i="1"/>
  <c r="E183" i="1"/>
  <c r="E177" i="1"/>
  <c r="E170" i="1"/>
  <c r="E21" i="1" s="1"/>
  <c r="E162" i="1"/>
  <c r="E19" i="1" s="1"/>
  <c r="E151" i="1"/>
  <c r="E13" i="10" s="1"/>
  <c r="E144" i="1"/>
  <c r="E133" i="1"/>
  <c r="E110" i="1"/>
  <c r="E11" i="1" s="1"/>
  <c r="E96" i="1"/>
  <c r="E10" i="1" s="1"/>
  <c r="E86" i="1"/>
  <c r="E9" i="1" s="1"/>
  <c r="E71" i="1"/>
  <c r="E8" i="1" s="1"/>
  <c r="E49" i="1"/>
  <c r="E51" i="1" s="1"/>
  <c r="E13" i="1"/>
  <c r="E12" i="1"/>
  <c r="F86" i="1"/>
  <c r="G86" i="1"/>
  <c r="H86" i="1"/>
  <c r="I86" i="1"/>
  <c r="J86" i="1"/>
  <c r="E17" i="1" l="1"/>
  <c r="E23" i="1" s="1"/>
  <c r="E12" i="10"/>
  <c r="E14" i="1"/>
  <c r="E206" i="1"/>
  <c r="E208" i="1" s="1"/>
  <c r="E222" i="1" s="1"/>
  <c r="E14" i="10" s="1"/>
  <c r="E116" i="1"/>
  <c r="E31" i="8" l="1"/>
  <c r="E32" i="8"/>
  <c r="E13" i="8"/>
  <c r="E25" i="1"/>
  <c r="E32" i="1" s="1"/>
  <c r="E36" i="1" s="1"/>
  <c r="E55" i="1" s="1"/>
  <c r="E12" i="8" l="1"/>
  <c r="E238" i="1"/>
  <c r="E261" i="1" s="1"/>
  <c r="E288" i="1" s="1"/>
  <c r="E291" i="1" s="1"/>
  <c r="E42" i="1"/>
  <c r="E10" i="10" s="1"/>
  <c r="H5" i="15" l="1"/>
  <c r="I52" i="10" l="1"/>
  <c r="N4" i="2" l="1"/>
  <c r="G35" i="2" l="1"/>
  <c r="G39" i="14" s="1"/>
  <c r="G40" i="14" l="1"/>
  <c r="G36" i="2"/>
  <c r="K29" i="14" l="1"/>
  <c r="K28" i="14"/>
  <c r="H28" i="14"/>
  <c r="I28" i="14"/>
  <c r="J28" i="14"/>
  <c r="H29" i="14"/>
  <c r="I29" i="14"/>
  <c r="J29" i="14"/>
  <c r="G29" i="14"/>
  <c r="G28" i="14"/>
  <c r="I30" i="14" l="1"/>
  <c r="H30" i="14"/>
  <c r="K30" i="14"/>
  <c r="J30" i="14"/>
  <c r="G30" i="14"/>
  <c r="F66" i="7"/>
  <c r="G66" i="7"/>
  <c r="H66" i="7"/>
  <c r="I66" i="7"/>
  <c r="J66" i="7"/>
  <c r="K66" i="7"/>
  <c r="L66" i="7"/>
  <c r="E66" i="7"/>
  <c r="F34" i="10" l="1"/>
  <c r="D43" i="10"/>
  <c r="H21" i="10"/>
  <c r="H22" i="10"/>
  <c r="H61" i="7"/>
  <c r="G16" i="10" s="1"/>
  <c r="E61" i="7"/>
  <c r="D16" i="10" s="1"/>
  <c r="F61" i="7"/>
  <c r="E16" i="10" s="1"/>
  <c r="G61" i="7"/>
  <c r="F16" i="10" s="1"/>
  <c r="I61" i="7"/>
  <c r="H16" i="10" s="1"/>
  <c r="J61" i="7"/>
  <c r="I16" i="10" s="1"/>
  <c r="K61" i="7"/>
  <c r="J16" i="10" s="1"/>
  <c r="L61" i="7"/>
  <c r="K16" i="10" s="1"/>
  <c r="F38" i="10" l="1"/>
  <c r="F39" i="10"/>
  <c r="F37" i="10"/>
  <c r="F36" i="14" l="1"/>
  <c r="C7" i="14"/>
  <c r="D183" i="1" l="1"/>
  <c r="F183" i="1"/>
  <c r="G183" i="1"/>
  <c r="H183" i="1"/>
  <c r="I183" i="1"/>
  <c r="J183" i="1"/>
  <c r="K183" i="1"/>
  <c r="G34" i="14" l="1"/>
  <c r="F177" i="1" l="1"/>
  <c r="G177" i="1"/>
  <c r="H177" i="1"/>
  <c r="I177" i="1"/>
  <c r="J177" i="1"/>
  <c r="K177" i="1"/>
  <c r="D177" i="1"/>
  <c r="D162" i="1" l="1"/>
  <c r="K13" i="14" l="1"/>
  <c r="K14" i="14"/>
  <c r="K15" i="14"/>
  <c r="K16" i="14"/>
  <c r="H34" i="10" l="1"/>
  <c r="I34" i="10"/>
  <c r="J34" i="10"/>
  <c r="K34" i="10"/>
  <c r="G34" i="10"/>
  <c r="H251" i="7"/>
  <c r="I251" i="7"/>
  <c r="J251" i="7"/>
  <c r="K251" i="7"/>
  <c r="L251" i="7"/>
  <c r="H252" i="7"/>
  <c r="I252" i="7"/>
  <c r="J252" i="7"/>
  <c r="K252" i="7"/>
  <c r="L252" i="7"/>
  <c r="H244" i="7"/>
  <c r="I244" i="7"/>
  <c r="J244" i="7"/>
  <c r="K244" i="7"/>
  <c r="L244" i="7"/>
  <c r="H243" i="7"/>
  <c r="K243" i="7"/>
  <c r="L243" i="7"/>
  <c r="H236" i="7"/>
  <c r="H235" i="7"/>
  <c r="D32" i="10"/>
  <c r="E194" i="7"/>
  <c r="E195" i="7"/>
  <c r="D28" i="10"/>
  <c r="E197" i="7" l="1"/>
  <c r="E201" i="7" s="1"/>
  <c r="H99" i="7"/>
  <c r="G7" i="10" s="1"/>
  <c r="L191" i="7"/>
  <c r="K20" i="10" s="1"/>
  <c r="K191" i="7"/>
  <c r="J20" i="10" s="1"/>
  <c r="J191" i="7"/>
  <c r="I20" i="10" s="1"/>
  <c r="I191" i="7"/>
  <c r="H20" i="10" s="1"/>
  <c r="H191" i="7"/>
  <c r="G20" i="10" s="1"/>
  <c r="G191" i="7"/>
  <c r="F20" i="10" s="1"/>
  <c r="F191" i="7"/>
  <c r="E20" i="10" s="1"/>
  <c r="E191" i="7"/>
  <c r="D20" i="10" s="1"/>
  <c r="L184" i="7"/>
  <c r="K19" i="10" s="1"/>
  <c r="K184" i="7"/>
  <c r="J19" i="10" s="1"/>
  <c r="J184" i="7"/>
  <c r="I19" i="10" s="1"/>
  <c r="I184" i="7"/>
  <c r="H19" i="10" s="1"/>
  <c r="H184" i="7"/>
  <c r="G19" i="10" s="1"/>
  <c r="G184" i="7"/>
  <c r="F19" i="10" s="1"/>
  <c r="F184" i="7"/>
  <c r="E19" i="10" s="1"/>
  <c r="E184" i="7"/>
  <c r="D19" i="10" s="1"/>
  <c r="B39" i="2"/>
  <c r="E123" i="7"/>
  <c r="E112" i="7"/>
  <c r="F133" i="1"/>
  <c r="E125" i="7" l="1"/>
  <c r="I50" i="10" l="1"/>
  <c r="D51" i="10" s="1"/>
  <c r="F33" i="15"/>
  <c r="E33" i="15"/>
  <c r="F27" i="15"/>
  <c r="E27" i="15"/>
  <c r="D33" i="15"/>
  <c r="D27" i="15"/>
  <c r="J21" i="10"/>
  <c r="K21" i="10"/>
  <c r="J22" i="10"/>
  <c r="K22" i="10"/>
  <c r="I22" i="10"/>
  <c r="I21" i="10"/>
  <c r="F60" i="15" l="1"/>
  <c r="G60" i="15" s="1"/>
  <c r="E60" i="15"/>
  <c r="D60" i="15"/>
  <c r="F59" i="15"/>
  <c r="G59" i="15" s="1"/>
  <c r="E59" i="15"/>
  <c r="D59" i="15"/>
  <c r="F53" i="15"/>
  <c r="G53" i="15" s="1"/>
  <c r="E53" i="15"/>
  <c r="D53" i="15"/>
  <c r="F52" i="15"/>
  <c r="G52" i="15" s="1"/>
  <c r="E52" i="15"/>
  <c r="D52" i="15"/>
  <c r="F51" i="15"/>
  <c r="G51" i="15" s="1"/>
  <c r="E51" i="15"/>
  <c r="D51" i="15"/>
  <c r="F50" i="15"/>
  <c r="G50" i="15" s="1"/>
  <c r="E50" i="15"/>
  <c r="D50" i="15"/>
  <c r="E41" i="15"/>
  <c r="F41" i="15"/>
  <c r="E42" i="15"/>
  <c r="F42" i="15"/>
  <c r="E43" i="15"/>
  <c r="F43" i="15"/>
  <c r="G43" i="15" s="1"/>
  <c r="E44" i="15"/>
  <c r="F44" i="15"/>
  <c r="G44" i="15" s="1"/>
  <c r="D42" i="15"/>
  <c r="D43" i="15"/>
  <c r="D44" i="15"/>
  <c r="D41" i="15"/>
  <c r="F30" i="15"/>
  <c r="E30" i="15"/>
  <c r="D30" i="15"/>
  <c r="E19" i="15"/>
  <c r="F19" i="15"/>
  <c r="E21" i="15"/>
  <c r="F21" i="15"/>
  <c r="E23" i="15"/>
  <c r="F23" i="15"/>
  <c r="D19" i="15"/>
  <c r="D21" i="15"/>
  <c r="D23" i="15"/>
  <c r="F5" i="15"/>
  <c r="C2" i="15"/>
  <c r="F1" i="15"/>
  <c r="C1" i="15"/>
  <c r="L137" i="7"/>
  <c r="K15" i="10" s="1"/>
  <c r="K137" i="7"/>
  <c r="J15" i="10" s="1"/>
  <c r="J137" i="7"/>
  <c r="I15" i="10" s="1"/>
  <c r="I137" i="7"/>
  <c r="H15" i="10" s="1"/>
  <c r="H137" i="7"/>
  <c r="G15" i="10" s="1"/>
  <c r="G137" i="7"/>
  <c r="F15" i="10" s="1"/>
  <c r="F137" i="7"/>
  <c r="E15" i="10" s="1"/>
  <c r="E137" i="7"/>
  <c r="D15" i="10" s="1"/>
  <c r="G63" i="15" l="1"/>
  <c r="D63" i="15"/>
  <c r="F63" i="15"/>
  <c r="E63" i="15"/>
  <c r="D53" i="10"/>
  <c r="H63" i="15" l="1"/>
  <c r="H9" i="15" s="1"/>
  <c r="G9" i="15"/>
  <c r="G35" i="14"/>
  <c r="K24" i="14" l="1"/>
  <c r="J24" i="14"/>
  <c r="C8" i="14"/>
  <c r="J13" i="14"/>
  <c r="J14" i="14"/>
  <c r="J15" i="14"/>
  <c r="J16" i="14"/>
  <c r="K27" i="2"/>
  <c r="J27" i="2"/>
  <c r="J29" i="2"/>
  <c r="K29" i="2"/>
  <c r="J30" i="2"/>
  <c r="J23" i="14" s="1"/>
  <c r="K30" i="2"/>
  <c r="K23" i="14" s="1"/>
  <c r="K22" i="14" l="1"/>
  <c r="K25" i="14" s="1"/>
  <c r="K62" i="10" s="1"/>
  <c r="G62" i="10" s="1"/>
  <c r="K32" i="2"/>
  <c r="J22" i="14"/>
  <c r="J25" i="14" s="1"/>
  <c r="J62" i="10" s="1"/>
  <c r="F62" i="10" s="1"/>
  <c r="J32" i="2"/>
  <c r="K49" i="10"/>
  <c r="J49" i="10"/>
  <c r="L195" i="7"/>
  <c r="L194" i="7"/>
  <c r="L167" i="7"/>
  <c r="K18" i="10" s="1"/>
  <c r="L261" i="7"/>
  <c r="L236" i="7"/>
  <c r="L235" i="7"/>
  <c r="L123" i="7"/>
  <c r="L112" i="7"/>
  <c r="L150" i="7"/>
  <c r="K17" i="10" s="1"/>
  <c r="L45" i="7"/>
  <c r="K11" i="10" s="1"/>
  <c r="L99" i="7"/>
  <c r="K7" i="10" s="1"/>
  <c r="L5" i="7"/>
  <c r="K195" i="7"/>
  <c r="K194" i="7"/>
  <c r="K167" i="7"/>
  <c r="J18" i="10" s="1"/>
  <c r="K261" i="7"/>
  <c r="K236" i="7"/>
  <c r="K235" i="7"/>
  <c r="K123" i="7"/>
  <c r="K112" i="7"/>
  <c r="K150" i="7"/>
  <c r="J17" i="10" s="1"/>
  <c r="K45" i="7"/>
  <c r="J11" i="10" s="1"/>
  <c r="K99" i="7"/>
  <c r="J7" i="10" s="1"/>
  <c r="K5" i="7"/>
  <c r="K286" i="1"/>
  <c r="K275" i="1"/>
  <c r="K230" i="1"/>
  <c r="K234" i="1" s="1"/>
  <c r="K220" i="1"/>
  <c r="K215" i="1"/>
  <c r="K202" i="1"/>
  <c r="K192" i="1"/>
  <c r="K170" i="1"/>
  <c r="K21" i="1" s="1"/>
  <c r="K162" i="1"/>
  <c r="K19" i="1" s="1"/>
  <c r="K26" i="10" s="1"/>
  <c r="K151" i="1"/>
  <c r="K13" i="10" s="1"/>
  <c r="K144" i="1"/>
  <c r="K133" i="1"/>
  <c r="K110" i="1"/>
  <c r="K11" i="1" s="1"/>
  <c r="K96" i="1"/>
  <c r="K10" i="1" s="1"/>
  <c r="K9" i="1"/>
  <c r="K71" i="1"/>
  <c r="K8" i="1" s="1"/>
  <c r="K13" i="1"/>
  <c r="K12" i="1"/>
  <c r="J286" i="1"/>
  <c r="J275" i="1"/>
  <c r="J230" i="1"/>
  <c r="J234" i="1" s="1"/>
  <c r="J220" i="1"/>
  <c r="J215" i="1"/>
  <c r="J202" i="1"/>
  <c r="J192" i="1"/>
  <c r="J170" i="1"/>
  <c r="J21" i="1" s="1"/>
  <c r="J162" i="1"/>
  <c r="J19" i="1" s="1"/>
  <c r="J26" i="10" s="1"/>
  <c r="J151" i="1"/>
  <c r="J13" i="10" s="1"/>
  <c r="J144" i="1"/>
  <c r="J133" i="1"/>
  <c r="J110" i="1"/>
  <c r="J11" i="1" s="1"/>
  <c r="J96" i="1"/>
  <c r="J10" i="1" s="1"/>
  <c r="J9" i="1"/>
  <c r="J71" i="1"/>
  <c r="J13" i="1"/>
  <c r="J12" i="1"/>
  <c r="K17" i="1" l="1"/>
  <c r="K23" i="1" s="1"/>
  <c r="K12" i="10"/>
  <c r="J12" i="10"/>
  <c r="J17" i="1"/>
  <c r="J23" i="1" s="1"/>
  <c r="L260" i="7"/>
  <c r="L262" i="7" s="1"/>
  <c r="L266" i="7" s="1"/>
  <c r="K40" i="10" s="1"/>
  <c r="L125" i="7"/>
  <c r="K125" i="7"/>
  <c r="L197" i="7"/>
  <c r="L201" i="7" s="1"/>
  <c r="K197" i="7"/>
  <c r="K201" i="7" s="1"/>
  <c r="J206" i="1"/>
  <c r="J208" i="1" s="1"/>
  <c r="J222" i="1" s="1"/>
  <c r="J14" i="10" s="1"/>
  <c r="K206" i="1"/>
  <c r="K208" i="1" s="1"/>
  <c r="K222" i="1" s="1"/>
  <c r="K14" i="10" s="1"/>
  <c r="K245" i="7"/>
  <c r="K249" i="7" s="1"/>
  <c r="J38" i="10" s="1"/>
  <c r="L245" i="7"/>
  <c r="L249" i="7" s="1"/>
  <c r="K38" i="10" s="1"/>
  <c r="J116" i="1"/>
  <c r="K14" i="1"/>
  <c r="K237" i="7"/>
  <c r="K241" i="7" s="1"/>
  <c r="J37" i="10" s="1"/>
  <c r="K253" i="7"/>
  <c r="K258" i="7" s="1"/>
  <c r="L237" i="7"/>
  <c r="L241" i="7" s="1"/>
  <c r="K37" i="10" s="1"/>
  <c r="L253" i="7"/>
  <c r="L258" i="7" s="1"/>
  <c r="K116" i="1"/>
  <c r="J8" i="1"/>
  <c r="J14" i="1" s="1"/>
  <c r="J31" i="8" l="1"/>
  <c r="J32" i="8"/>
  <c r="K31" i="8"/>
  <c r="K32" i="8"/>
  <c r="K13" i="8"/>
  <c r="J13" i="8"/>
  <c r="K15" i="8"/>
  <c r="J15" i="8"/>
  <c r="J39" i="10"/>
  <c r="K39" i="10"/>
  <c r="J25" i="1"/>
  <c r="J32" i="1" s="1"/>
  <c r="J36" i="1" s="1"/>
  <c r="J36" i="8"/>
  <c r="J24" i="8"/>
  <c r="J20" i="8"/>
  <c r="J39" i="8"/>
  <c r="J23" i="8"/>
  <c r="J38" i="8"/>
  <c r="J22" i="8"/>
  <c r="J41" i="8"/>
  <c r="J37" i="8"/>
  <c r="J25" i="8"/>
  <c r="J21" i="8"/>
  <c r="K25" i="1"/>
  <c r="K32" i="1" s="1"/>
  <c r="K36" i="1" s="1"/>
  <c r="K41" i="8"/>
  <c r="K37" i="8"/>
  <c r="K25" i="8"/>
  <c r="K21" i="8"/>
  <c r="K36" i="8"/>
  <c r="K24" i="8"/>
  <c r="K20" i="8"/>
  <c r="K39" i="8"/>
  <c r="K23" i="8"/>
  <c r="K38" i="8"/>
  <c r="K22" i="8"/>
  <c r="D33" i="10"/>
  <c r="J12" i="8" l="1"/>
  <c r="K12" i="8"/>
  <c r="J19" i="8"/>
  <c r="K35" i="8"/>
  <c r="K238" i="1"/>
  <c r="K261" i="1" s="1"/>
  <c r="K12" i="14" s="1"/>
  <c r="K17" i="14" s="1"/>
  <c r="K19" i="14" s="1"/>
  <c r="J35" i="8"/>
  <c r="J238" i="1"/>
  <c r="J261" i="1" s="1"/>
  <c r="J43" i="8" s="1"/>
  <c r="J55" i="1"/>
  <c r="J26" i="8"/>
  <c r="J42" i="1"/>
  <c r="J27" i="8"/>
  <c r="K26" i="8"/>
  <c r="K19" i="8"/>
  <c r="K27" i="8"/>
  <c r="K55" i="1"/>
  <c r="K42" i="1"/>
  <c r="B22" i="2"/>
  <c r="J49" i="1" l="1"/>
  <c r="J51" i="1" s="1"/>
  <c r="J10" i="10" s="1"/>
  <c r="K49" i="1"/>
  <c r="J28" i="8"/>
  <c r="J42" i="8"/>
  <c r="J288" i="1"/>
  <c r="J11" i="8"/>
  <c r="J12" i="14"/>
  <c r="J17" i="14" s="1"/>
  <c r="J19" i="14" s="1"/>
  <c r="J10" i="8"/>
  <c r="K28" i="8"/>
  <c r="K288" i="1"/>
  <c r="K43" i="8"/>
  <c r="K11" i="8"/>
  <c r="K10" i="8"/>
  <c r="K42" i="8"/>
  <c r="H177" i="7"/>
  <c r="D30" i="10" s="1"/>
  <c r="K51" i="1" l="1"/>
  <c r="K10" i="10" s="1"/>
  <c r="D23" i="10"/>
  <c r="D51" i="1"/>
  <c r="F49" i="1"/>
  <c r="F51" i="1" s="1"/>
  <c r="J194" i="7" l="1"/>
  <c r="I194" i="7"/>
  <c r="H194" i="7"/>
  <c r="G194" i="7"/>
  <c r="F194" i="7"/>
  <c r="J195" i="7"/>
  <c r="I195" i="7"/>
  <c r="H195" i="7"/>
  <c r="G195" i="7"/>
  <c r="F195" i="7"/>
  <c r="H197" i="7" l="1"/>
  <c r="H201" i="7" s="1"/>
  <c r="F197" i="7"/>
  <c r="J197" i="7"/>
  <c r="J201" i="7" s="1"/>
  <c r="G197" i="7"/>
  <c r="G201" i="7" s="1"/>
  <c r="I197" i="7"/>
  <c r="I201" i="7" s="1"/>
  <c r="F201" i="7" l="1"/>
  <c r="K1" i="2" l="1"/>
  <c r="D24" i="10" l="1"/>
  <c r="I24" i="14" l="1"/>
  <c r="H24" i="14"/>
  <c r="H29" i="2" l="1"/>
  <c r="I29" i="2"/>
  <c r="H30" i="2"/>
  <c r="H23" i="14" s="1"/>
  <c r="I30" i="2"/>
  <c r="I23" i="14" s="1"/>
  <c r="G30" i="2"/>
  <c r="G23" i="14" s="1"/>
  <c r="I32" i="2" l="1"/>
  <c r="H32" i="2"/>
  <c r="G22" i="14"/>
  <c r="G32" i="2"/>
  <c r="I22" i="14"/>
  <c r="H22" i="14"/>
  <c r="A2" i="10"/>
  <c r="A2" i="2"/>
  <c r="C2" i="1"/>
  <c r="C2" i="14"/>
  <c r="C2" i="8"/>
  <c r="C2" i="7"/>
  <c r="E150" i="7"/>
  <c r="D17" i="10" s="1"/>
  <c r="J150" i="7"/>
  <c r="I17" i="10" s="1"/>
  <c r="I150" i="7"/>
  <c r="H17" i="10" s="1"/>
  <c r="H150" i="7"/>
  <c r="G17" i="10" s="1"/>
  <c r="G150" i="7"/>
  <c r="F17" i="10" s="1"/>
  <c r="F150" i="7"/>
  <c r="E17" i="10" s="1"/>
  <c r="J99" i="7" l="1"/>
  <c r="I7" i="10" s="1"/>
  <c r="I99" i="7"/>
  <c r="H7" i="10" s="1"/>
  <c r="G99" i="7"/>
  <c r="F7" i="10" s="1"/>
  <c r="F99" i="7"/>
  <c r="E7" i="10" s="1"/>
  <c r="F123" i="7" l="1"/>
  <c r="F112" i="7"/>
  <c r="F125" i="7" l="1"/>
  <c r="I49" i="10"/>
  <c r="H49" i="10"/>
  <c r="G49" i="10"/>
  <c r="F49" i="10"/>
  <c r="E49" i="10"/>
  <c r="D49" i="10"/>
  <c r="H45" i="7" l="1"/>
  <c r="G11" i="10" s="1"/>
  <c r="I45" i="7"/>
  <c r="H11" i="10" s="1"/>
  <c r="J45" i="7"/>
  <c r="I11" i="10" s="1"/>
  <c r="G45" i="7"/>
  <c r="F11" i="10" s="1"/>
  <c r="C1" i="7" l="1"/>
  <c r="H4" i="2" l="1"/>
  <c r="G4" i="2"/>
  <c r="I27" i="2"/>
  <c r="H27" i="2"/>
  <c r="G27" i="2"/>
  <c r="C1" i="1"/>
  <c r="G4" i="8"/>
  <c r="I16" i="14"/>
  <c r="H16" i="14"/>
  <c r="G16" i="14"/>
  <c r="F16" i="14"/>
  <c r="E16" i="14"/>
  <c r="D16" i="14"/>
  <c r="D15" i="14"/>
  <c r="E14" i="14"/>
  <c r="D14" i="14"/>
  <c r="I13" i="14"/>
  <c r="H13" i="14"/>
  <c r="G13" i="14"/>
  <c r="F13" i="14"/>
  <c r="E13" i="14"/>
  <c r="D13" i="14"/>
  <c r="G1" i="14"/>
  <c r="C1" i="14"/>
  <c r="G1" i="10"/>
  <c r="A1" i="10"/>
  <c r="L13" i="14" l="1"/>
  <c r="L16" i="14"/>
  <c r="I25" i="14"/>
  <c r="I62" i="10" s="1"/>
  <c r="E62" i="10" s="1"/>
  <c r="H25" i="14" l="1"/>
  <c r="H62" i="10" s="1"/>
  <c r="D62" i="10" s="1"/>
  <c r="D63" i="10" s="1"/>
  <c r="H1" i="7" l="1"/>
  <c r="G1" i="1"/>
  <c r="G1" i="8"/>
  <c r="H123" i="7" l="1"/>
  <c r="G123" i="7"/>
  <c r="F167" i="7" l="1"/>
  <c r="E18" i="10" s="1"/>
  <c r="E167" i="7"/>
  <c r="D18" i="10" s="1"/>
  <c r="J123" i="7" l="1"/>
  <c r="I123" i="7"/>
  <c r="C116" i="7"/>
  <c r="C115" i="7"/>
  <c r="J112" i="7"/>
  <c r="I112" i="7"/>
  <c r="H112" i="7"/>
  <c r="G112" i="7"/>
  <c r="I125" i="7" l="1"/>
  <c r="J125" i="7"/>
  <c r="G125" i="7"/>
  <c r="H125" i="7"/>
  <c r="D27" i="10" l="1"/>
  <c r="A1" i="2" l="1"/>
  <c r="C1" i="8"/>
  <c r="AE55" i="2" l="1"/>
  <c r="AD55" i="2"/>
  <c r="AC55" i="2"/>
  <c r="Z55" i="2"/>
  <c r="AE54" i="2"/>
  <c r="AD54" i="2"/>
  <c r="AC54" i="2"/>
  <c r="Z54" i="2"/>
  <c r="AE53" i="2"/>
  <c r="AD53" i="2"/>
  <c r="AC53" i="2"/>
  <c r="Z53" i="2"/>
  <c r="AE52" i="2"/>
  <c r="AD52" i="2"/>
  <c r="AC52" i="2"/>
  <c r="Z52" i="2"/>
  <c r="AE51" i="2"/>
  <c r="AD51" i="2"/>
  <c r="AC51" i="2"/>
  <c r="Z51" i="2"/>
  <c r="AE50" i="2"/>
  <c r="AD50" i="2"/>
  <c r="AC50" i="2"/>
  <c r="Z50" i="2"/>
  <c r="AE49" i="2"/>
  <c r="AD49" i="2"/>
  <c r="AC49" i="2"/>
  <c r="Z49" i="2"/>
  <c r="AE48" i="2"/>
  <c r="AD48" i="2"/>
  <c r="AC48" i="2"/>
  <c r="Z48" i="2"/>
  <c r="AE47" i="2"/>
  <c r="AD47" i="2"/>
  <c r="AC47" i="2"/>
  <c r="Z47" i="2"/>
  <c r="AE46" i="2"/>
  <c r="AD46" i="2"/>
  <c r="AC46" i="2"/>
  <c r="Z46" i="2"/>
  <c r="D20" i="2"/>
  <c r="D19" i="2"/>
  <c r="D18" i="2"/>
  <c r="D17" i="2"/>
  <c r="D16" i="2"/>
  <c r="D15" i="2"/>
  <c r="D14" i="2"/>
  <c r="D13" i="2"/>
  <c r="J243" i="7" l="1"/>
  <c r="I243" i="7"/>
  <c r="I235" i="7"/>
  <c r="J235" i="7"/>
  <c r="I236" i="7"/>
  <c r="J236" i="7"/>
  <c r="D45" i="10" l="1"/>
  <c r="D44" i="10"/>
  <c r="H237" i="7"/>
  <c r="H241" i="7" s="1"/>
  <c r="G37" i="10" s="1"/>
  <c r="J253" i="7"/>
  <c r="J258" i="7" s="1"/>
  <c r="I253" i="7"/>
  <c r="I258" i="7" s="1"/>
  <c r="J237" i="7"/>
  <c r="J245" i="7"/>
  <c r="J249" i="7" s="1"/>
  <c r="I38" i="10" s="1"/>
  <c r="H253" i="7"/>
  <c r="H258" i="7" s="1"/>
  <c r="I245" i="7"/>
  <c r="I249" i="7" s="1"/>
  <c r="H38" i="10" s="1"/>
  <c r="I237" i="7"/>
  <c r="H245" i="7"/>
  <c r="I275" i="1"/>
  <c r="H275" i="1"/>
  <c r="G275" i="1"/>
  <c r="F275" i="1"/>
  <c r="D275" i="1"/>
  <c r="I230" i="1"/>
  <c r="H230" i="1"/>
  <c r="G230" i="1"/>
  <c r="F230" i="1"/>
  <c r="D230" i="1"/>
  <c r="I220" i="1"/>
  <c r="K260" i="7" s="1"/>
  <c r="K262" i="7" s="1"/>
  <c r="K266" i="7" s="1"/>
  <c r="J40" i="10" s="1"/>
  <c r="H220" i="1"/>
  <c r="G220" i="1"/>
  <c r="F220" i="1"/>
  <c r="D220" i="1"/>
  <c r="I215" i="1"/>
  <c r="H215" i="1"/>
  <c r="G215" i="1"/>
  <c r="F215" i="1"/>
  <c r="D215" i="1"/>
  <c r="I202" i="1"/>
  <c r="H202" i="1"/>
  <c r="G202" i="1"/>
  <c r="F202" i="1"/>
  <c r="D202" i="1"/>
  <c r="I192" i="1"/>
  <c r="H192" i="1"/>
  <c r="G192" i="1"/>
  <c r="F192" i="1"/>
  <c r="D192" i="1"/>
  <c r="F40" i="10" l="1"/>
  <c r="G24" i="14"/>
  <c r="J260" i="7"/>
  <c r="I260" i="7"/>
  <c r="H260" i="7"/>
  <c r="I39" i="10"/>
  <c r="H39" i="10"/>
  <c r="I241" i="7"/>
  <c r="H37" i="10" s="1"/>
  <c r="J241" i="7"/>
  <c r="I37" i="10" s="1"/>
  <c r="G39" i="10"/>
  <c r="H249" i="7"/>
  <c r="G38" i="10" s="1"/>
  <c r="I170" i="1"/>
  <c r="H170" i="1"/>
  <c r="G170" i="1"/>
  <c r="F170" i="1"/>
  <c r="D170" i="1"/>
  <c r="I162" i="1"/>
  <c r="H162" i="1"/>
  <c r="G162" i="1"/>
  <c r="F162" i="1"/>
  <c r="I151" i="1"/>
  <c r="I13" i="10" s="1"/>
  <c r="H151" i="1"/>
  <c r="H13" i="10" s="1"/>
  <c r="G151" i="1"/>
  <c r="G13" i="10" s="1"/>
  <c r="F151" i="1"/>
  <c r="F13" i="10" s="1"/>
  <c r="D13" i="10"/>
  <c r="I144" i="1"/>
  <c r="H144" i="1"/>
  <c r="G144" i="1"/>
  <c r="F144" i="1"/>
  <c r="F12" i="10" s="1"/>
  <c r="D144" i="1"/>
  <c r="I133" i="1"/>
  <c r="H133" i="1"/>
  <c r="H12" i="10" s="1"/>
  <c r="G133" i="1"/>
  <c r="D133" i="1"/>
  <c r="I110" i="1"/>
  <c r="H110" i="1"/>
  <c r="G110" i="1"/>
  <c r="F110" i="1"/>
  <c r="D110" i="1"/>
  <c r="I96" i="1"/>
  <c r="H96" i="1"/>
  <c r="G96" i="1"/>
  <c r="F96" i="1"/>
  <c r="D96" i="1"/>
  <c r="I12" i="10" l="1"/>
  <c r="G12" i="10"/>
  <c r="D12" i="10"/>
  <c r="G25" i="14"/>
  <c r="H15" i="14"/>
  <c r="I15" i="14"/>
  <c r="G60" i="10" l="1"/>
  <c r="D61" i="10" s="1"/>
  <c r="E15" i="14"/>
  <c r="G15" i="14"/>
  <c r="F15" i="14"/>
  <c r="D11" i="10"/>
  <c r="L15" i="14" l="1"/>
  <c r="J167" i="7"/>
  <c r="I18" i="10" s="1"/>
  <c r="I167" i="7"/>
  <c r="H18" i="10" s="1"/>
  <c r="H167" i="7"/>
  <c r="G18" i="10" s="1"/>
  <c r="G167" i="7"/>
  <c r="F18" i="10" s="1"/>
  <c r="D29" i="10" l="1"/>
  <c r="J5" i="7"/>
  <c r="I5" i="7"/>
  <c r="H5" i="7"/>
  <c r="G5" i="7"/>
  <c r="F5" i="7"/>
  <c r="E5" i="7"/>
  <c r="D234" i="1"/>
  <c r="D206" i="1"/>
  <c r="F206" i="1"/>
  <c r="G206" i="1"/>
  <c r="H206" i="1"/>
  <c r="I261" i="7" s="1"/>
  <c r="I262" i="7" s="1"/>
  <c r="I266" i="7" s="1"/>
  <c r="H40" i="10" s="1"/>
  <c r="I206" i="1"/>
  <c r="J261" i="7" s="1"/>
  <c r="J262" i="7" s="1"/>
  <c r="J266" i="7" s="1"/>
  <c r="I40" i="10" s="1"/>
  <c r="D19" i="1"/>
  <c r="D17" i="1"/>
  <c r="D18" i="15" s="1"/>
  <c r="E14" i="15"/>
  <c r="F13" i="1"/>
  <c r="G13" i="1"/>
  <c r="H13" i="1"/>
  <c r="I13" i="1"/>
  <c r="F12" i="1"/>
  <c r="G12" i="1"/>
  <c r="H12" i="1"/>
  <c r="I12" i="1"/>
  <c r="E13" i="15"/>
  <c r="F11" i="1"/>
  <c r="G11" i="1"/>
  <c r="F12" i="15" s="1"/>
  <c r="H11" i="1"/>
  <c r="I11" i="1"/>
  <c r="E12" i="15"/>
  <c r="F71" i="1"/>
  <c r="G71" i="1"/>
  <c r="H71" i="1"/>
  <c r="I71" i="1"/>
  <c r="D71" i="1"/>
  <c r="D116" i="1" s="1"/>
  <c r="F9" i="1"/>
  <c r="G9" i="1"/>
  <c r="H9" i="1"/>
  <c r="D9" i="1"/>
  <c r="F10" i="1"/>
  <c r="G10" i="1"/>
  <c r="F11" i="15" s="1"/>
  <c r="H10" i="1"/>
  <c r="I10" i="1"/>
  <c r="E11" i="15"/>
  <c r="I9" i="1"/>
  <c r="D10" i="1"/>
  <c r="D11" i="15" s="1"/>
  <c r="G14" i="15" l="1"/>
  <c r="H14" i="15"/>
  <c r="G13" i="15"/>
  <c r="H13" i="15"/>
  <c r="H80" i="15"/>
  <c r="G80" i="15"/>
  <c r="H73" i="15"/>
  <c r="G73" i="15"/>
  <c r="H66" i="15"/>
  <c r="G66" i="15"/>
  <c r="G71" i="15" s="1"/>
  <c r="G10" i="15" s="1"/>
  <c r="H71" i="15"/>
  <c r="H10" i="15" s="1"/>
  <c r="G85" i="15"/>
  <c r="G12" i="15" s="1"/>
  <c r="D10" i="15"/>
  <c r="E10" i="15"/>
  <c r="D20" i="15"/>
  <c r="D26" i="10"/>
  <c r="F10" i="15"/>
  <c r="F13" i="15"/>
  <c r="F14" i="15"/>
  <c r="H116" i="1"/>
  <c r="I116" i="1"/>
  <c r="G8" i="1"/>
  <c r="G116" i="1"/>
  <c r="F8" i="1"/>
  <c r="F14" i="1" s="1"/>
  <c r="F116" i="1"/>
  <c r="H261" i="7"/>
  <c r="H262" i="7" s="1"/>
  <c r="D8" i="1"/>
  <c r="D9" i="15" s="1"/>
  <c r="D208" i="1"/>
  <c r="D222" i="1" s="1"/>
  <c r="D14" i="10" s="1"/>
  <c r="H85" i="15" l="1"/>
  <c r="H12" i="15" s="1"/>
  <c r="G78" i="15"/>
  <c r="G11" i="15" s="1"/>
  <c r="G15" i="15" s="1"/>
  <c r="H266" i="7"/>
  <c r="G40" i="10" s="1"/>
  <c r="G14" i="1"/>
  <c r="F9" i="15"/>
  <c r="F15" i="15" s="1"/>
  <c r="E9" i="15"/>
  <c r="E15" i="15" s="1"/>
  <c r="F22" i="8"/>
  <c r="F21" i="8"/>
  <c r="F41" i="8"/>
  <c r="F37" i="8"/>
  <c r="F23" i="8"/>
  <c r="F20" i="8"/>
  <c r="F38" i="8"/>
  <c r="F36" i="8"/>
  <c r="F24" i="8"/>
  <c r="F25" i="8"/>
  <c r="F39" i="8"/>
  <c r="F45" i="7"/>
  <c r="E11" i="10" s="1"/>
  <c r="H78" i="15" l="1"/>
  <c r="H11" i="15" s="1"/>
  <c r="H15" i="15" s="1"/>
  <c r="I15" i="15"/>
  <c r="I90" i="15" s="1"/>
  <c r="I96" i="15" s="1"/>
  <c r="G37" i="8"/>
  <c r="G22" i="8"/>
  <c r="G23" i="8"/>
  <c r="G21" i="8"/>
  <c r="G41" i="8"/>
  <c r="G20" i="8"/>
  <c r="G39" i="8"/>
  <c r="G38" i="8"/>
  <c r="G24" i="8"/>
  <c r="G25" i="8"/>
  <c r="G36" i="8"/>
  <c r="E22" i="8"/>
  <c r="E38" i="8"/>
  <c r="E25" i="8"/>
  <c r="E24" i="8"/>
  <c r="E21" i="8"/>
  <c r="E23" i="8"/>
  <c r="E36" i="8"/>
  <c r="E39" i="8"/>
  <c r="E41" i="8"/>
  <c r="E20" i="8"/>
  <c r="E37" i="8"/>
  <c r="D286" i="1"/>
  <c r="I14" i="14"/>
  <c r="H14" i="14"/>
  <c r="G14" i="14"/>
  <c r="F14" i="14"/>
  <c r="I234" i="1"/>
  <c r="H234" i="1"/>
  <c r="G234" i="1"/>
  <c r="F234" i="1"/>
  <c r="I21" i="1"/>
  <c r="H21" i="1"/>
  <c r="G21" i="1"/>
  <c r="F22" i="15" s="1"/>
  <c r="F21" i="1"/>
  <c r="E22" i="15"/>
  <c r="I19" i="1"/>
  <c r="H19" i="1"/>
  <c r="G19" i="1"/>
  <c r="F19" i="1"/>
  <c r="F26" i="10" s="1"/>
  <c r="I17" i="1"/>
  <c r="H17" i="1"/>
  <c r="G17" i="1"/>
  <c r="G15" i="8" s="1"/>
  <c r="F17" i="1"/>
  <c r="F15" i="8" s="1"/>
  <c r="E15" i="8"/>
  <c r="D11" i="1"/>
  <c r="D12" i="15" s="1"/>
  <c r="H8" i="1"/>
  <c r="D13" i="1"/>
  <c r="D14" i="15" s="1"/>
  <c r="G22" i="15" l="1"/>
  <c r="H22" i="15"/>
  <c r="I22" i="15"/>
  <c r="H20" i="15"/>
  <c r="I20" i="15"/>
  <c r="G20" i="15"/>
  <c r="H18" i="15"/>
  <c r="H24" i="15" s="1"/>
  <c r="H26" i="15" s="1"/>
  <c r="I18" i="15"/>
  <c r="I24" i="15" s="1"/>
  <c r="I26" i="15" s="1"/>
  <c r="I29" i="15" s="1"/>
  <c r="I32" i="15" s="1"/>
  <c r="I35" i="15" s="1"/>
  <c r="G18" i="15"/>
  <c r="E20" i="15"/>
  <c r="E26" i="10"/>
  <c r="F18" i="15"/>
  <c r="G26" i="10"/>
  <c r="F20" i="15"/>
  <c r="E18" i="15"/>
  <c r="L14" i="14"/>
  <c r="I26" i="10"/>
  <c r="H14" i="1"/>
  <c r="H26" i="10"/>
  <c r="I23" i="1"/>
  <c r="H23" i="1"/>
  <c r="F23" i="1"/>
  <c r="G23" i="1"/>
  <c r="G208" i="1"/>
  <c r="G222" i="1" s="1"/>
  <c r="G14" i="10" s="1"/>
  <c r="I8" i="1"/>
  <c r="D12" i="1"/>
  <c r="D21" i="1"/>
  <c r="G32" i="8" l="1"/>
  <c r="G31" i="8"/>
  <c r="F31" i="8"/>
  <c r="F32" i="8"/>
  <c r="H31" i="8"/>
  <c r="H32" i="8"/>
  <c r="G24" i="15"/>
  <c r="G26" i="15" s="1"/>
  <c r="G29" i="15" s="1"/>
  <c r="G32" i="15" s="1"/>
  <c r="G35" i="15" s="1"/>
  <c r="G13" i="8"/>
  <c r="F13" i="8"/>
  <c r="I113" i="15"/>
  <c r="H113" i="15"/>
  <c r="I107" i="15"/>
  <c r="I105" i="15"/>
  <c r="I104" i="15"/>
  <c r="I103" i="15"/>
  <c r="H13" i="8"/>
  <c r="G44" i="8"/>
  <c r="H29" i="15"/>
  <c r="H32" i="15" s="1"/>
  <c r="H35" i="15" s="1"/>
  <c r="H15" i="8"/>
  <c r="G90" i="15"/>
  <c r="G96" i="15" s="1"/>
  <c r="E24" i="15"/>
  <c r="E26" i="15" s="1"/>
  <c r="E29" i="15" s="1"/>
  <c r="E32" i="15" s="1"/>
  <c r="E35" i="15" s="1"/>
  <c r="F24" i="15"/>
  <c r="F26" i="15" s="1"/>
  <c r="F29" i="15" s="1"/>
  <c r="F32" i="15" s="1"/>
  <c r="F35" i="15" s="1"/>
  <c r="F112" i="15"/>
  <c r="E112" i="15"/>
  <c r="D23" i="1"/>
  <c r="D22" i="15"/>
  <c r="D24" i="15" s="1"/>
  <c r="D14" i="1"/>
  <c r="D13" i="15"/>
  <c r="D15" i="15" s="1"/>
  <c r="H37" i="8"/>
  <c r="H36" i="8"/>
  <c r="H20" i="8"/>
  <c r="H38" i="8"/>
  <c r="H22" i="8"/>
  <c r="H25" i="8"/>
  <c r="H23" i="8"/>
  <c r="H41" i="8"/>
  <c r="I14" i="1"/>
  <c r="H24" i="8"/>
  <c r="H39" i="8"/>
  <c r="H21" i="8"/>
  <c r="H25" i="1"/>
  <c r="H12" i="8" s="1"/>
  <c r="H208" i="1"/>
  <c r="F208" i="1"/>
  <c r="F222" i="1" s="1"/>
  <c r="F14" i="10" s="1"/>
  <c r="I208" i="1"/>
  <c r="I286" i="1"/>
  <c r="G25" i="1"/>
  <c r="G12" i="8" s="1"/>
  <c r="F25" i="1"/>
  <c r="F12" i="8" s="1"/>
  <c r="I31" i="8" l="1"/>
  <c r="I32" i="8"/>
  <c r="D31" i="8"/>
  <c r="D32" i="8"/>
  <c r="G113" i="15"/>
  <c r="G105" i="15"/>
  <c r="G104" i="15"/>
  <c r="G103" i="15"/>
  <c r="G107" i="15"/>
  <c r="I13" i="8"/>
  <c r="M13" i="8" s="1"/>
  <c r="D15" i="8"/>
  <c r="D13" i="8"/>
  <c r="H90" i="15"/>
  <c r="H96" i="15" s="1"/>
  <c r="I15" i="8"/>
  <c r="M15" i="8" s="1"/>
  <c r="F32" i="1"/>
  <c r="F36" i="1" s="1"/>
  <c r="D112" i="15"/>
  <c r="D25" i="1"/>
  <c r="D32" i="1" s="1"/>
  <c r="D36" i="1" s="1"/>
  <c r="D21" i="8"/>
  <c r="D37" i="8"/>
  <c r="D25" i="8"/>
  <c r="D23" i="8"/>
  <c r="D22" i="8"/>
  <c r="D20" i="8"/>
  <c r="D36" i="8"/>
  <c r="D39" i="8"/>
  <c r="D38" i="8"/>
  <c r="D24" i="8"/>
  <c r="D41" i="8"/>
  <c r="D26" i="15"/>
  <c r="D29" i="15" s="1"/>
  <c r="D32" i="15" s="1"/>
  <c r="D35" i="15" s="1"/>
  <c r="H222" i="1"/>
  <c r="H14" i="10" s="1"/>
  <c r="I222" i="1"/>
  <c r="I14" i="10" s="1"/>
  <c r="I25" i="1"/>
  <c r="I19" i="8" s="1"/>
  <c r="I25" i="8"/>
  <c r="I21" i="8"/>
  <c r="I20" i="8"/>
  <c r="I38" i="8"/>
  <c r="I36" i="8"/>
  <c r="I41" i="8"/>
  <c r="I39" i="8"/>
  <c r="I23" i="8"/>
  <c r="I24" i="8"/>
  <c r="I37" i="8"/>
  <c r="I22" i="8"/>
  <c r="H32" i="1"/>
  <c r="H26" i="8" s="1"/>
  <c r="H19" i="8"/>
  <c r="G19" i="8"/>
  <c r="F113" i="15" s="1"/>
  <c r="H286" i="1"/>
  <c r="G286" i="1"/>
  <c r="F286" i="1"/>
  <c r="G32" i="1"/>
  <c r="G26" i="8" s="1"/>
  <c r="F19" i="8"/>
  <c r="E19" i="8"/>
  <c r="E113" i="15" s="1"/>
  <c r="M14" i="8" l="1"/>
  <c r="I12" i="8"/>
  <c r="M12" i="8" s="1"/>
  <c r="D12" i="8"/>
  <c r="H103" i="15"/>
  <c r="H104" i="15"/>
  <c r="H105" i="15"/>
  <c r="H107" i="15"/>
  <c r="F26" i="8"/>
  <c r="F42" i="1"/>
  <c r="F10" i="10" s="1"/>
  <c r="F238" i="1"/>
  <c r="F261" i="1" s="1"/>
  <c r="D55" i="1"/>
  <c r="D238" i="1"/>
  <c r="D261" i="1" s="1"/>
  <c r="D42" i="8" s="1"/>
  <c r="D42" i="1"/>
  <c r="D10" i="10" s="1"/>
  <c r="D35" i="8"/>
  <c r="D27" i="8"/>
  <c r="D26" i="8"/>
  <c r="D19" i="8"/>
  <c r="D113" i="15" s="1"/>
  <c r="I32" i="1"/>
  <c r="I26" i="8" s="1"/>
  <c r="H36" i="1"/>
  <c r="H238" i="1" s="1"/>
  <c r="G36" i="1"/>
  <c r="E26" i="8"/>
  <c r="F35" i="8"/>
  <c r="F27" i="8"/>
  <c r="F55" i="1"/>
  <c r="F28" i="8" l="1"/>
  <c r="D28" i="8"/>
  <c r="G238" i="1"/>
  <c r="G261" i="1" s="1"/>
  <c r="G10" i="8" s="1"/>
  <c r="D89" i="15"/>
  <c r="D43" i="8"/>
  <c r="D10" i="8"/>
  <c r="D111" i="15" s="1"/>
  <c r="H27" i="8"/>
  <c r="H35" i="8"/>
  <c r="I36" i="1"/>
  <c r="I238" i="1" s="1"/>
  <c r="F10" i="8"/>
  <c r="F42" i="8"/>
  <c r="H55" i="1"/>
  <c r="H42" i="1"/>
  <c r="G55" i="1"/>
  <c r="G42" i="1"/>
  <c r="G27" i="8"/>
  <c r="G35" i="8"/>
  <c r="D11" i="8"/>
  <c r="D12" i="14"/>
  <c r="F12" i="14"/>
  <c r="F17" i="14" s="1"/>
  <c r="F19" i="14" s="1"/>
  <c r="E27" i="8"/>
  <c r="E35" i="8"/>
  <c r="F43" i="8"/>
  <c r="F11" i="8"/>
  <c r="D288" i="1"/>
  <c r="D291" i="1" s="1"/>
  <c r="E198" i="7" s="1"/>
  <c r="E199" i="7" s="1"/>
  <c r="D31" i="10" s="1"/>
  <c r="F288" i="1"/>
  <c r="F291" i="1" s="1"/>
  <c r="H261" i="1"/>
  <c r="E42" i="8"/>
  <c r="H49" i="1" l="1"/>
  <c r="H51" i="1" s="1"/>
  <c r="H10" i="10" s="1"/>
  <c r="G49" i="1"/>
  <c r="G51" i="1" s="1"/>
  <c r="G10" i="10" s="1"/>
  <c r="H10" i="8"/>
  <c r="G89" i="15"/>
  <c r="H89" i="15"/>
  <c r="I89" i="15"/>
  <c r="G42" i="8"/>
  <c r="G43" i="8"/>
  <c r="G11" i="8"/>
  <c r="G288" i="1"/>
  <c r="F89" i="15"/>
  <c r="G12" i="14"/>
  <c r="G17" i="14" s="1"/>
  <c r="G19" i="14" s="1"/>
  <c r="H28" i="8"/>
  <c r="I42" i="1"/>
  <c r="I27" i="8"/>
  <c r="I55" i="1"/>
  <c r="I35" i="8"/>
  <c r="H42" i="8"/>
  <c r="F111" i="15"/>
  <c r="D95" i="15"/>
  <c r="E10" i="8"/>
  <c r="E111" i="15" s="1"/>
  <c r="E89" i="15"/>
  <c r="G28" i="8"/>
  <c r="I261" i="1"/>
  <c r="D17" i="14"/>
  <c r="D19" i="14" s="1"/>
  <c r="H43" i="8"/>
  <c r="H11" i="8"/>
  <c r="E12" i="14"/>
  <c r="E17" i="14" s="1"/>
  <c r="E19" i="14" s="1"/>
  <c r="H12" i="14"/>
  <c r="H17" i="14" s="1"/>
  <c r="H19" i="14" s="1"/>
  <c r="E43" i="8"/>
  <c r="E11" i="8"/>
  <c r="E28" i="8"/>
  <c r="G198" i="7"/>
  <c r="G199" i="7" s="1"/>
  <c r="F31" i="10" s="1"/>
  <c r="H288" i="1"/>
  <c r="I49" i="1" l="1"/>
  <c r="I51" i="1" s="1"/>
  <c r="I10" i="10" s="1"/>
  <c r="G93" i="15"/>
  <c r="G111" i="15" s="1"/>
  <c r="I28" i="8"/>
  <c r="I10" i="8"/>
  <c r="M10" i="8" s="1"/>
  <c r="I42" i="8"/>
  <c r="I43" i="8"/>
  <c r="I11" i="8"/>
  <c r="M11" i="8" s="1"/>
  <c r="I288" i="1"/>
  <c r="I12" i="14"/>
  <c r="I17" i="14" l="1"/>
  <c r="I19" i="14" s="1"/>
  <c r="L19" i="14" s="1"/>
  <c r="G32" i="14" s="1"/>
  <c r="L12" i="14"/>
  <c r="L17" i="14" s="1"/>
  <c r="N17" i="14" s="1"/>
  <c r="H93" i="15"/>
  <c r="H111" i="15" s="1"/>
  <c r="I93" i="15"/>
  <c r="I111" i="15" s="1"/>
  <c r="F198" i="7"/>
  <c r="F199" i="7" s="1"/>
  <c r="E31" i="10" s="1"/>
  <c r="E95" i="15"/>
  <c r="G58" i="10"/>
  <c r="D59" i="10" s="1"/>
  <c r="G290" i="1"/>
  <c r="G291" i="1" s="1"/>
  <c r="F95" i="15" l="1"/>
  <c r="H291" i="1"/>
  <c r="H198" i="7"/>
  <c r="H95" i="15" l="1"/>
  <c r="I95" i="15"/>
  <c r="G95" i="15"/>
  <c r="G99" i="15" s="1"/>
  <c r="G112" i="15" s="1"/>
  <c r="I99" i="15"/>
  <c r="I112" i="15" s="1"/>
  <c r="H199" i="7"/>
  <c r="G31" i="10" s="1"/>
  <c r="I198" i="7"/>
  <c r="I290" i="1"/>
  <c r="I291" i="1" s="1"/>
  <c r="J290" i="1" l="1"/>
  <c r="J291" i="1" s="1"/>
  <c r="K198" i="7" s="1"/>
  <c r="K199" i="7" s="1"/>
  <c r="J31" i="10" s="1"/>
  <c r="H99" i="15"/>
  <c r="H112" i="15" s="1"/>
  <c r="I199" i="7"/>
  <c r="H31" i="10" s="1"/>
  <c r="J198" i="7"/>
  <c r="J199" i="7" s="1"/>
  <c r="I31" i="10" s="1"/>
  <c r="K290" i="1" l="1"/>
  <c r="K291" i="1" s="1"/>
  <c r="L198" i="7" s="1"/>
  <c r="L199" i="7" s="1"/>
  <c r="K31" i="10" s="1"/>
</calcChain>
</file>

<file path=xl/sharedStrings.xml><?xml version="1.0" encoding="utf-8"?>
<sst xmlns="http://schemas.openxmlformats.org/spreadsheetml/2006/main" count="1424" uniqueCount="935">
  <si>
    <t>Key Financial Indicators</t>
  </si>
  <si>
    <t>Financial indicators (automated table)</t>
  </si>
  <si>
    <t xml:space="preserve">Financial indicators are shown for indicative purposes only. </t>
  </si>
  <si>
    <t>No input is required on this tab, it is for review purposes only.</t>
  </si>
  <si>
    <t>1</t>
  </si>
  <si>
    <t>Main indicators</t>
  </si>
  <si>
    <t>a</t>
  </si>
  <si>
    <t>Net operating cash flow less debt servicing as a % of total income</t>
  </si>
  <si>
    <t>b</t>
  </si>
  <si>
    <r>
      <t>Net</t>
    </r>
    <r>
      <rPr>
        <b/>
        <u/>
        <sz val="11"/>
        <color theme="1"/>
        <rFont val="Arial"/>
        <family val="2"/>
      </rPr>
      <t xml:space="preserve"> </t>
    </r>
    <r>
      <rPr>
        <b/>
        <sz val="11"/>
        <color theme="1"/>
        <rFont val="Arial"/>
        <family val="2"/>
      </rPr>
      <t>operating cash flow as a % of total income</t>
    </r>
  </si>
  <si>
    <t>c</t>
  </si>
  <si>
    <r>
      <t xml:space="preserve">Adjusted EBITDA as % total income </t>
    </r>
    <r>
      <rPr>
        <b/>
        <sz val="9"/>
        <color theme="1"/>
        <rFont val="Arial"/>
        <family val="2"/>
      </rPr>
      <t>(less non cash pension, cap grants, restructuring, new endowments)</t>
    </r>
    <r>
      <rPr>
        <b/>
        <sz val="11"/>
        <color theme="1"/>
        <rFont val="Arial"/>
        <family val="2"/>
      </rPr>
      <t xml:space="preserve"> </t>
    </r>
  </si>
  <si>
    <t>d</t>
  </si>
  <si>
    <r>
      <t>Adjusted net liquidity days (</t>
    </r>
    <r>
      <rPr>
        <b/>
        <sz val="9"/>
        <color theme="1"/>
        <rFont val="Arial"/>
        <family val="2"/>
      </rPr>
      <t>(cash &amp; S/T investments less overdraft, excl pension adjs and restructuring cost) / (days expenditure less dep'n) x 365)</t>
    </r>
  </si>
  <si>
    <t>e</t>
  </si>
  <si>
    <t xml:space="preserve">External borrowing as a % of total income                   </t>
  </si>
  <si>
    <t>f</t>
  </si>
  <si>
    <r>
      <t xml:space="preserve">Staff costs </t>
    </r>
    <r>
      <rPr>
        <b/>
        <sz val="9"/>
        <color theme="1"/>
        <rFont val="Arial"/>
        <family val="2"/>
      </rPr>
      <t>(excl non cash pensions)</t>
    </r>
    <r>
      <rPr>
        <b/>
        <sz val="11"/>
        <color theme="1"/>
        <rFont val="Arial"/>
        <family val="2"/>
      </rPr>
      <t xml:space="preserve"> as a % of total income</t>
    </r>
  </si>
  <si>
    <t>2.</t>
  </si>
  <si>
    <t>SOCI related income indicators</t>
  </si>
  <si>
    <t>Operating surplus / (deficit) as a % of total income</t>
  </si>
  <si>
    <t>Medr teaching grant - UG &amp; PG as % of total income</t>
  </si>
  <si>
    <t>Total Medr grant as % of total income</t>
  </si>
  <si>
    <t>FTUG fees (UK) as % of total income</t>
  </si>
  <si>
    <t>Overseas fees as % of total income</t>
  </si>
  <si>
    <t>g</t>
  </si>
  <si>
    <t>Research Councils' grants and fees as % of total income</t>
  </si>
  <si>
    <t>h</t>
  </si>
  <si>
    <t>Other research income as % of total income</t>
  </si>
  <si>
    <t>i</t>
  </si>
  <si>
    <t>Surplus before tax as % of total income</t>
  </si>
  <si>
    <t>j</t>
  </si>
  <si>
    <t>Surplus after tax as % of total income</t>
  </si>
  <si>
    <t>k</t>
  </si>
  <si>
    <t>Comprehensive income as % of total income</t>
  </si>
  <si>
    <t>3.</t>
  </si>
  <si>
    <t>SOCI related expenditure indicators</t>
  </si>
  <si>
    <t>Total premises cost (staff and pay) as % of total expenditure (excl non cash pension)</t>
  </si>
  <si>
    <t>Total interest (excl pension cost) as % of total expenditure (excl dep'n &amp; non cash pension)</t>
  </si>
  <si>
    <t>4.</t>
  </si>
  <si>
    <t>Balance sheet and cash flow indicators</t>
  </si>
  <si>
    <t>Return (after tax) on net assets (incl pension provision)</t>
  </si>
  <si>
    <t>Viability ratio (net liquid assets / debt &gt; 1 yr incl other creditors)</t>
  </si>
  <si>
    <t>Current ratio (current assets to current liabilities)</t>
  </si>
  <si>
    <t>Current assets to total income</t>
  </si>
  <si>
    <t>Working capital to meet day to day needs (liquid assets to current liabilities)</t>
  </si>
  <si>
    <t>Gearing (external debt / net assets)</t>
  </si>
  <si>
    <t>Unrestricted reserves (I&amp;E and revaluation) as % of total income</t>
  </si>
  <si>
    <t>Cost of servicing borrowing as % operating cash</t>
  </si>
  <si>
    <t>Days of total expenditure (excl dep'n) generated by net cash flow from op activity</t>
  </si>
  <si>
    <t>Secured borrowing as % net assets (excluding pension provisions)</t>
  </si>
  <si>
    <t>UK average based on most recent HESA finance record open data for July year ends only.</t>
  </si>
  <si>
    <t>https://www.hesa.ac.uk/data-and-analysis/finances</t>
  </si>
  <si>
    <t>ANOC borrowing</t>
  </si>
  <si>
    <t>£'000</t>
  </si>
  <si>
    <t>No input is required on this tab.</t>
  </si>
  <si>
    <t>Adjusted operating cash flow (automated table) (£'000)</t>
  </si>
  <si>
    <t>6 yr ave</t>
  </si>
  <si>
    <t xml:space="preserve">Net cash flow from operating activities </t>
  </si>
  <si>
    <t>Add: cash received from investment income</t>
  </si>
  <si>
    <t xml:space="preserve">Add: endowment cash received </t>
  </si>
  <si>
    <t>Deduct: cash paid on interest on borrowings</t>
  </si>
  <si>
    <t xml:space="preserve">Deduct: cash paid on interest element of finance leases </t>
  </si>
  <si>
    <t>Adjusted net operating cash flow (ANOC)</t>
  </si>
  <si>
    <t>ANOC adjusted for -ve</t>
  </si>
  <si>
    <t>2</t>
  </si>
  <si>
    <t>Balance of outstanding financial commitments and agreed financial commitments</t>
  </si>
  <si>
    <t>Loans</t>
  </si>
  <si>
    <t>Service concessions and finance leases</t>
  </si>
  <si>
    <t>Undrawn</t>
  </si>
  <si>
    <t>New loans forecast</t>
  </si>
  <si>
    <t>New secured loans (from Table3_6d)</t>
  </si>
  <si>
    <t>New unsecured loans (from Table3_6e)</t>
  </si>
  <si>
    <t>Implied borrowing multiple</t>
  </si>
  <si>
    <t>Approved ANOC multiple</t>
  </si>
  <si>
    <t>Approved monetary threshold £'000</t>
  </si>
  <si>
    <t>Next triennial review date (base forecast submission year)</t>
  </si>
  <si>
    <t>Secured</t>
  </si>
  <si>
    <t>Unsecured</t>
  </si>
  <si>
    <t>Total borrowing</t>
  </si>
  <si>
    <t>TABLES 1-3</t>
  </si>
  <si>
    <t>Table 1: Consolidated statement of comprehensive income and expenditure</t>
  </si>
  <si>
    <t>Income</t>
  </si>
  <si>
    <t>1a</t>
  </si>
  <si>
    <t>Tuition fees and education contracts</t>
  </si>
  <si>
    <t>1b</t>
  </si>
  <si>
    <t>Funding body grants</t>
  </si>
  <si>
    <t>1c</t>
  </si>
  <si>
    <t>Research grants and contracts</t>
  </si>
  <si>
    <t>1d</t>
  </si>
  <si>
    <t>Other income</t>
  </si>
  <si>
    <t>1e</t>
  </si>
  <si>
    <t>Investment income</t>
  </si>
  <si>
    <t>1f</t>
  </si>
  <si>
    <t>Donations and endowments</t>
  </si>
  <si>
    <t>1z</t>
  </si>
  <si>
    <t>Total income</t>
  </si>
  <si>
    <t>Expenditure</t>
  </si>
  <si>
    <t>2a</t>
  </si>
  <si>
    <t>Staff costs</t>
  </si>
  <si>
    <t>2b</t>
  </si>
  <si>
    <t>Restructuring costs</t>
  </si>
  <si>
    <t>2c</t>
  </si>
  <si>
    <t>Other operating expenses</t>
  </si>
  <si>
    <t>2d</t>
  </si>
  <si>
    <t>Depreciation, amortisation &amp; impairment</t>
  </si>
  <si>
    <t>2e</t>
  </si>
  <si>
    <t>Interest and other finance costs</t>
  </si>
  <si>
    <t>2f</t>
  </si>
  <si>
    <t>Significant / material expenditure disclosed separately on the face of the I&amp;E</t>
  </si>
  <si>
    <t>2z</t>
  </si>
  <si>
    <t>Total expenditure</t>
  </si>
  <si>
    <t>Surplus / (deficit) before other gains / (losses) and share of surplus / (deficit) in joint ventures and associates</t>
  </si>
  <si>
    <t xml:space="preserve"> </t>
  </si>
  <si>
    <t>Gain / (loss) on disposal of tangible assets</t>
  </si>
  <si>
    <t>Gain / (loss) on investments and investment properties</t>
  </si>
  <si>
    <t>Share of operating surplus / (deficit) in joint venture(s)</t>
  </si>
  <si>
    <t>Share of operating surplus / (deficit) in associate(s)</t>
  </si>
  <si>
    <t>Surplus / (deficit) before tax</t>
  </si>
  <si>
    <t>Taxation</t>
  </si>
  <si>
    <t>Surplus / (deficit) for the year</t>
  </si>
  <si>
    <t xml:space="preserve">Unrealised surplus on revaluation of land and buildings </t>
  </si>
  <si>
    <t>Actuarial gain / (loss) in respect of pension schemes</t>
  </si>
  <si>
    <t>Change in fair value of hedging financial instrument(s) and foreign currency translation</t>
  </si>
  <si>
    <t>Miscellaneous other comprehensive income</t>
  </si>
  <si>
    <t xml:space="preserve">Total comprehensive income for the year </t>
  </si>
  <si>
    <t>Total comprehensive income for the year represented by:</t>
  </si>
  <si>
    <t>16a</t>
  </si>
  <si>
    <t>Endowment comprehensive income for the year</t>
  </si>
  <si>
    <t>16b</t>
  </si>
  <si>
    <t>Restricted comprehensive income for the year</t>
  </si>
  <si>
    <t>16c</t>
  </si>
  <si>
    <t xml:space="preserve">Unrestricted comprehensive income for the year </t>
  </si>
  <si>
    <t>16d</t>
  </si>
  <si>
    <t xml:space="preserve">Revaluation reserves comprehensive income for the year </t>
  </si>
  <si>
    <t>16e</t>
  </si>
  <si>
    <t>Attributable to the University</t>
  </si>
  <si>
    <t>16f</t>
  </si>
  <si>
    <t>Attributable to the non-controlling interest</t>
  </si>
  <si>
    <t>16z</t>
  </si>
  <si>
    <t>Total</t>
  </si>
  <si>
    <t>Surplus for the year attributable to:</t>
  </si>
  <si>
    <t>17a</t>
  </si>
  <si>
    <t>Non-controlling interest</t>
  </si>
  <si>
    <t>17b</t>
  </si>
  <si>
    <t>University</t>
  </si>
  <si>
    <t>.</t>
  </si>
  <si>
    <t>Table 1a: Analysis of income</t>
  </si>
  <si>
    <t>1a_1</t>
  </si>
  <si>
    <t>1ai</t>
  </si>
  <si>
    <t xml:space="preserve">FTUG fees, Home </t>
  </si>
  <si>
    <t>1aiii</t>
  </si>
  <si>
    <t xml:space="preserve">FTPG fees, Home </t>
  </si>
  <si>
    <t>1av</t>
  </si>
  <si>
    <t xml:space="preserve">PTUG fees, Home </t>
  </si>
  <si>
    <t>1avi</t>
  </si>
  <si>
    <t xml:space="preserve">PTPG fees, Home </t>
  </si>
  <si>
    <t>1di</t>
  </si>
  <si>
    <t>FTUG fees, Overseas</t>
  </si>
  <si>
    <t>1diii</t>
  </si>
  <si>
    <t>FTPG fees, Overseas</t>
  </si>
  <si>
    <t>1dv</t>
  </si>
  <si>
    <t>PTUG fees, Overseas</t>
  </si>
  <si>
    <t>1dvi</t>
  </si>
  <si>
    <t>PTPG fees, Overseas</t>
  </si>
  <si>
    <t xml:space="preserve">UK domiciled fees paid by HEIW </t>
  </si>
  <si>
    <t xml:space="preserve">Other fees and support grants                                   </t>
  </si>
  <si>
    <t xml:space="preserve">Total tuition fees and education contracts   (to line 1a in table 1)             </t>
  </si>
  <si>
    <t>NB - HEIW fees (health service related) should not be included in lines 1a to 1d</t>
  </si>
  <si>
    <t>1a_2</t>
  </si>
  <si>
    <t>Recurrent funding</t>
  </si>
  <si>
    <t xml:space="preserve">Teaching grant - FT UG (incl PGCE, premia &amp; per capita)                                        </t>
  </si>
  <si>
    <t xml:space="preserve">Teaching grant - FT PG (incl premia &amp; per capita)                                            </t>
  </si>
  <si>
    <t>Teaching grant - PT UG (incl premia &amp; per capita)</t>
  </si>
  <si>
    <t>Teaching grant - PT PG (incl premia &amp; per capita)</t>
  </si>
  <si>
    <t>QR, PGR and RWIF funding</t>
  </si>
  <si>
    <t>Equalities, well-being &amp; employability (Reaching Wider, Student employability, wellbeing &amp; health)</t>
  </si>
  <si>
    <t>Other Medr funding</t>
  </si>
  <si>
    <t>2g</t>
  </si>
  <si>
    <t>Non formula funding grant</t>
  </si>
  <si>
    <t>2h</t>
  </si>
  <si>
    <t xml:space="preserve">Capital grants recognised in the year </t>
  </si>
  <si>
    <t>2i</t>
  </si>
  <si>
    <t>WG and Further education recurrent grants</t>
  </si>
  <si>
    <t xml:space="preserve">Total funding body grants (to line 1b in table 1)                                    </t>
  </si>
  <si>
    <t>1a_3</t>
  </si>
  <si>
    <t>3a</t>
  </si>
  <si>
    <t xml:space="preserve">BEIS Research Councils, Royal Society, British Academy and the Royal  Society of Edinburgh                                               </t>
  </si>
  <si>
    <t>3b</t>
  </si>
  <si>
    <t xml:space="preserve">UK-based charities                                               </t>
  </si>
  <si>
    <t>3c</t>
  </si>
  <si>
    <t>UK Government</t>
  </si>
  <si>
    <t>3d</t>
  </si>
  <si>
    <t>UK Other</t>
  </si>
  <si>
    <t>3e</t>
  </si>
  <si>
    <t>EU Government</t>
  </si>
  <si>
    <t>3f</t>
  </si>
  <si>
    <t>EU Other</t>
  </si>
  <si>
    <t>3g</t>
  </si>
  <si>
    <t>Non EU</t>
  </si>
  <si>
    <t>3z</t>
  </si>
  <si>
    <t>Total research grants and contracts (to line 1c in table 1)</t>
  </si>
  <si>
    <t>1a_4</t>
  </si>
  <si>
    <t>4ai</t>
  </si>
  <si>
    <t>Other services rendered (UK public sources)</t>
  </si>
  <si>
    <t>4aii</t>
  </si>
  <si>
    <t>Other services rendered (EU)</t>
  </si>
  <si>
    <t>4aiii</t>
  </si>
  <si>
    <t xml:space="preserve">Other services rendered </t>
  </si>
  <si>
    <t>4bi</t>
  </si>
  <si>
    <t>Residences</t>
  </si>
  <si>
    <t>4bii</t>
  </si>
  <si>
    <t>Catering and conferencing operations</t>
  </si>
  <si>
    <t>4c</t>
  </si>
  <si>
    <t>Grants from local authorities</t>
  </si>
  <si>
    <t>4d</t>
  </si>
  <si>
    <t>Income from health and hospital authorities (excl teaching contracts for student provision</t>
  </si>
  <si>
    <t>4e</t>
  </si>
  <si>
    <t>Other grant income</t>
  </si>
  <si>
    <t>4f</t>
  </si>
  <si>
    <t>Capital grants recognised in the year</t>
  </si>
  <si>
    <t>4g</t>
  </si>
  <si>
    <t>Income from intellectual property rights</t>
  </si>
  <si>
    <t>4h</t>
  </si>
  <si>
    <t>Other operating income</t>
  </si>
  <si>
    <t>4z</t>
  </si>
  <si>
    <t xml:space="preserve">Total other income (to line 1d in table 1)                                </t>
  </si>
  <si>
    <t>1a_5</t>
  </si>
  <si>
    <r>
      <t xml:space="preserve">Investment income </t>
    </r>
    <r>
      <rPr>
        <sz val="10"/>
        <color theme="1"/>
        <rFont val="Arial"/>
        <family val="2"/>
      </rPr>
      <t>(to line 1e in table 1)</t>
    </r>
  </si>
  <si>
    <t>1a_6</t>
  </si>
  <si>
    <r>
      <t>Donations and endowments</t>
    </r>
    <r>
      <rPr>
        <sz val="10"/>
        <color theme="1"/>
        <rFont val="Arial"/>
        <family val="2"/>
      </rPr>
      <t xml:space="preserve"> (to line 1f in table 1)</t>
    </r>
  </si>
  <si>
    <t>1a_7</t>
  </si>
  <si>
    <r>
      <t>Total income</t>
    </r>
    <r>
      <rPr>
        <sz val="10"/>
        <color theme="1"/>
        <rFont val="Arial"/>
        <family val="2"/>
      </rPr>
      <t xml:space="preserve"> (line 1z in table 1)</t>
    </r>
  </si>
  <si>
    <t>Table 1b: Analysis of staff costs</t>
  </si>
  <si>
    <t>1b_1</t>
  </si>
  <si>
    <t>Analysis by cost type</t>
  </si>
  <si>
    <t>Salaries and wages</t>
  </si>
  <si>
    <t>Social security costs</t>
  </si>
  <si>
    <t>Employer pension contributions cash cost</t>
  </si>
  <si>
    <t>1c_i</t>
  </si>
  <si>
    <t xml:space="preserve"> - USS</t>
  </si>
  <si>
    <t>1c_ii</t>
  </si>
  <si>
    <t xml:space="preserve"> - TPS</t>
  </si>
  <si>
    <t>1c_iiii</t>
  </si>
  <si>
    <t xml:space="preserve"> - LGPS - name</t>
  </si>
  <si>
    <t>1c_iv</t>
  </si>
  <si>
    <t>1c_v</t>
  </si>
  <si>
    <t xml:space="preserve"> - Own DB scheme </t>
  </si>
  <si>
    <t>1c_vi</t>
  </si>
  <si>
    <t xml:space="preserve"> - Own DC scheme</t>
  </si>
  <si>
    <t>1c_vii</t>
  </si>
  <si>
    <t xml:space="preserve"> - NHSPS</t>
  </si>
  <si>
    <t>1c_viiii</t>
  </si>
  <si>
    <t xml:space="preserve"> - Other cash cost of contributions</t>
  </si>
  <si>
    <t>Changes to pension provisions and non cash adjustments</t>
  </si>
  <si>
    <t>Other staff related costs</t>
  </si>
  <si>
    <t>Total staff costs (to line 2a in table 1)</t>
  </si>
  <si>
    <t>1b_2</t>
  </si>
  <si>
    <t>Analysis by activity</t>
  </si>
  <si>
    <t>Academic departments staff costs</t>
  </si>
  <si>
    <t>Academic services staff costs</t>
  </si>
  <si>
    <t>Administration and central services staff costs</t>
  </si>
  <si>
    <t>Premises staff costs</t>
  </si>
  <si>
    <t>Residences and catering staff costs</t>
  </si>
  <si>
    <t>Research grants and contracts staff costs</t>
  </si>
  <si>
    <t>Other expenditure staff costs (incl other services rendered)</t>
  </si>
  <si>
    <t xml:space="preserve">Staff re-structuring costs (where not shown in Table 1, line 2b, as fundamental) </t>
  </si>
  <si>
    <t>Total staff costs (should balance to T1b.1z. - Total staff costs above)</t>
  </si>
  <si>
    <t>1b_3</t>
  </si>
  <si>
    <t>Average staff numbers - Full-time Equivalent (FTE)</t>
  </si>
  <si>
    <t>Academic and academic related</t>
  </si>
  <si>
    <t>Adminstrative and clerical</t>
  </si>
  <si>
    <t>Technical</t>
  </si>
  <si>
    <t>Other support staff</t>
  </si>
  <si>
    <t>Total staff FTEs</t>
  </si>
  <si>
    <t>Table 1c: Analysis of other operating expenses</t>
  </si>
  <si>
    <t>1c_1</t>
  </si>
  <si>
    <t>Academic departments non-pay</t>
  </si>
  <si>
    <t>Academic services non-pay</t>
  </si>
  <si>
    <t>Administration and central services non-pay</t>
  </si>
  <si>
    <t>Premises non-pay</t>
  </si>
  <si>
    <t>Residences and catering non-pay</t>
  </si>
  <si>
    <t>Research grants and contracts non-pay</t>
  </si>
  <si>
    <t>1g</t>
  </si>
  <si>
    <t>Other expenditure non-pay (incl other services rendered)</t>
  </si>
  <si>
    <t>Total other operating expenses (to line 2c in table 1)</t>
  </si>
  <si>
    <t>Table 1d: Analysis of interest and other finance costs</t>
  </si>
  <si>
    <t>Loan Interest</t>
  </si>
  <si>
    <t>Finance lease interest (incl service concession finance charge)</t>
  </si>
  <si>
    <t>Exchange differences</t>
  </si>
  <si>
    <t>Increase in fair value of derivatives</t>
  </si>
  <si>
    <t>Net charge on pension scheme</t>
  </si>
  <si>
    <t>Total interest and other finance costs (to line 2e in table 1)</t>
  </si>
  <si>
    <t>Table 2: Consolidated balance sheet</t>
  </si>
  <si>
    <t>Non-current assets</t>
  </si>
  <si>
    <t>Intangible assets</t>
  </si>
  <si>
    <t>Goodwill</t>
  </si>
  <si>
    <t>Negative goodwill</t>
  </si>
  <si>
    <t>Net amount of goodwill and negative goodwill</t>
  </si>
  <si>
    <t>Tangible assets</t>
  </si>
  <si>
    <t>Heritage assets</t>
  </si>
  <si>
    <t>Investments</t>
  </si>
  <si>
    <t>1h</t>
  </si>
  <si>
    <t>Investment in joint venture(s)</t>
  </si>
  <si>
    <t>1i</t>
  </si>
  <si>
    <t>Investments in associate(s)</t>
  </si>
  <si>
    <t>Total non-current assets</t>
  </si>
  <si>
    <t>2. Current assets</t>
  </si>
  <si>
    <t>Stock</t>
  </si>
  <si>
    <t xml:space="preserve">Trade and other receivables </t>
  </si>
  <si>
    <t>Cash and cash equivalents</t>
  </si>
  <si>
    <t>Accrued course fees</t>
  </si>
  <si>
    <t>Other (e.g. assets for sale)</t>
  </si>
  <si>
    <t xml:space="preserve">Total current assets </t>
  </si>
  <si>
    <t>3. Creditors - amounts falling due within one year</t>
  </si>
  <si>
    <t>Bank overdrafts</t>
  </si>
  <si>
    <t>Bank loans and external borrowing</t>
  </si>
  <si>
    <t>Obligations under finance leases and service concessions</t>
  </si>
  <si>
    <t>Deferred tuition fees</t>
  </si>
  <si>
    <t>Tax and social security costs</t>
  </si>
  <si>
    <t>Loans repayable to funding council</t>
  </si>
  <si>
    <t>Other (including grant claw back)</t>
  </si>
  <si>
    <t>Total creditors (amounts falling due within one year)</t>
  </si>
  <si>
    <t xml:space="preserve">Share of net current assets/(liabilities) in associate </t>
  </si>
  <si>
    <t>Net current assets/(liabilities)</t>
  </si>
  <si>
    <t>Total assets less current liabilities</t>
  </si>
  <si>
    <t>Creditors: amounts falling due after more than one year</t>
  </si>
  <si>
    <t>7a</t>
  </si>
  <si>
    <t>7b</t>
  </si>
  <si>
    <t>7c</t>
  </si>
  <si>
    <t>7d</t>
  </si>
  <si>
    <t>7z</t>
  </si>
  <si>
    <t xml:space="preserve">Total creditors (amounts falling due after more than one year) </t>
  </si>
  <si>
    <t xml:space="preserve">8. Provisions </t>
  </si>
  <si>
    <t>8a</t>
  </si>
  <si>
    <t>Pension provisions</t>
  </si>
  <si>
    <t>8b</t>
  </si>
  <si>
    <t>Other provisions</t>
  </si>
  <si>
    <t>8z</t>
  </si>
  <si>
    <t>Total provisions</t>
  </si>
  <si>
    <t>Total net assets</t>
  </si>
  <si>
    <t>Restricted reserves</t>
  </si>
  <si>
    <t>10a</t>
  </si>
  <si>
    <t>Income and expenditure reserve - endowment reserve</t>
  </si>
  <si>
    <t>10b</t>
  </si>
  <si>
    <t>Income and expenditure reserve - restricted reserve</t>
  </si>
  <si>
    <t>Unrestricted reserves</t>
  </si>
  <si>
    <t>11a</t>
  </si>
  <si>
    <t xml:space="preserve">Income and expenditure reserve - unrestricted </t>
  </si>
  <si>
    <t>11b</t>
  </si>
  <si>
    <t>Revaluation reserve</t>
  </si>
  <si>
    <t>Total restricted and unrestricted reserves</t>
  </si>
  <si>
    <t>Non-controlling interest (enter as negative)</t>
  </si>
  <si>
    <t>Total reserves</t>
  </si>
  <si>
    <t>Table 3: Consolidated statement of cash flow</t>
  </si>
  <si>
    <t>Cash flow from operating activities</t>
  </si>
  <si>
    <t>Surplus for the year after tax</t>
  </si>
  <si>
    <t>Adjustment for non-cash items</t>
  </si>
  <si>
    <t>Depreciation and amortisation</t>
  </si>
  <si>
    <t>Release of negative goodwill on acquisition</t>
  </si>
  <si>
    <t>Amortisation of goodwill</t>
  </si>
  <si>
    <t>Loss/(gain) on investments and investment property</t>
  </si>
  <si>
    <t>Decrease/(increase) in stock</t>
  </si>
  <si>
    <t>Decrease/(increase) in debtors</t>
  </si>
  <si>
    <t>Increase/(decrease) in creditors</t>
  </si>
  <si>
    <t>Increase/(decrease) in pension provisions</t>
  </si>
  <si>
    <t>Increase/(decrease) in other provisions</t>
  </si>
  <si>
    <t>2j</t>
  </si>
  <si>
    <t>Receipt of donated equipment</t>
  </si>
  <si>
    <t>2k</t>
  </si>
  <si>
    <t>Share of operating (surplus)/deficit in joint venture</t>
  </si>
  <si>
    <t>2l</t>
  </si>
  <si>
    <t>Share of operating (surplus)/deficit in associate</t>
  </si>
  <si>
    <t>2m</t>
  </si>
  <si>
    <t xml:space="preserve">Other </t>
  </si>
  <si>
    <t>Adjustment for investing or financing activities</t>
  </si>
  <si>
    <t xml:space="preserve">Investment income </t>
  </si>
  <si>
    <t xml:space="preserve">Interest payable </t>
  </si>
  <si>
    <t>Endowment income (enter as a negative)</t>
  </si>
  <si>
    <t>Loss/(gain) on disposal of tangible and intangible assets</t>
  </si>
  <si>
    <t>Capital grant income (enter as negative)</t>
  </si>
  <si>
    <t>Net cash in / (out) flow from operating activities</t>
  </si>
  <si>
    <t>Cash flows from investing activities</t>
  </si>
  <si>
    <t>5a</t>
  </si>
  <si>
    <t>Proceeds from sales of tangible assets</t>
  </si>
  <si>
    <t>5b</t>
  </si>
  <si>
    <t>Proceeds from sales of intangible assets</t>
  </si>
  <si>
    <t>5c</t>
  </si>
  <si>
    <t>Capital grants receipts</t>
  </si>
  <si>
    <t>5d</t>
  </si>
  <si>
    <t>Disposal of non-current asset investments</t>
  </si>
  <si>
    <t>5e</t>
  </si>
  <si>
    <t>Withdrawal of deposits</t>
  </si>
  <si>
    <t>5f</t>
  </si>
  <si>
    <t>5g</t>
  </si>
  <si>
    <t>Payments made to acquire tangible assets</t>
  </si>
  <si>
    <t>5h</t>
  </si>
  <si>
    <t>Payments made to acquire intangible assets</t>
  </si>
  <si>
    <t>5i</t>
  </si>
  <si>
    <t>Non-current asset investment acquisitions</t>
  </si>
  <si>
    <t>5j</t>
  </si>
  <si>
    <t>New deposits</t>
  </si>
  <si>
    <t>5k</t>
  </si>
  <si>
    <t>Other</t>
  </si>
  <si>
    <t>5z</t>
  </si>
  <si>
    <t>Total cash flow from investing activities</t>
  </si>
  <si>
    <t>Cash flows from financing activities</t>
  </si>
  <si>
    <t>6a</t>
  </si>
  <si>
    <t>Interest paid</t>
  </si>
  <si>
    <t>6b</t>
  </si>
  <si>
    <t>Interest element of finance lease and service concession payments</t>
  </si>
  <si>
    <t>6c</t>
  </si>
  <si>
    <t>Endowment cash received</t>
  </si>
  <si>
    <t>6d</t>
  </si>
  <si>
    <t>New secured loans</t>
  </si>
  <si>
    <t>6e</t>
  </si>
  <si>
    <t>New unsecured loans</t>
  </si>
  <si>
    <t>6f</t>
  </si>
  <si>
    <t>Repayments of amounts borrowed</t>
  </si>
  <si>
    <t>6g</t>
  </si>
  <si>
    <t>Capital element of finance lease and service concession payments</t>
  </si>
  <si>
    <t>6h</t>
  </si>
  <si>
    <t>6z</t>
  </si>
  <si>
    <t>Total cash flow from financing activities</t>
  </si>
  <si>
    <t>Increase / (decrease) in cash and cash equivalents in the year</t>
  </si>
  <si>
    <t>Cash and cash equivalents at beginning of the year</t>
  </si>
  <si>
    <t>Cash and cash equivalents at the end of the year</t>
  </si>
  <si>
    <t>Table 3a: Quarterly cash position</t>
  </si>
  <si>
    <t>Cash at October</t>
  </si>
  <si>
    <t>Cash at January</t>
  </si>
  <si>
    <t>Cash at April</t>
  </si>
  <si>
    <t>4a</t>
  </si>
  <si>
    <t>Lowest cash position in year - £'000</t>
  </si>
  <si>
    <t>4b</t>
  </si>
  <si>
    <t>Lowest cash position in year - Month</t>
  </si>
  <si>
    <t>select</t>
  </si>
  <si>
    <t>TABLE 5</t>
  </si>
  <si>
    <t>Table 5: Supporting analysis</t>
  </si>
  <si>
    <t>Income details supporting Table 1 (I&amp;E)</t>
  </si>
  <si>
    <t>TNE</t>
  </si>
  <si>
    <r>
      <t xml:space="preserve">Please include below any TNE and / or partnerships in the below headings
Select </t>
    </r>
    <r>
      <rPr>
        <b/>
        <sz val="10"/>
        <rFont val="Arial"/>
        <family val="2"/>
      </rPr>
      <t xml:space="preserve">NIL </t>
    </r>
    <r>
      <rPr>
        <sz val="10"/>
        <rFont val="Arial"/>
        <family val="2"/>
      </rPr>
      <t>from dropdown if none</t>
    </r>
  </si>
  <si>
    <t>TNE, EU locations and franchises (Table 1a_1ai-1avi)</t>
  </si>
  <si>
    <t>1aii</t>
  </si>
  <si>
    <t>TNE, O/seas locations and franchises (Table 1a_1di-1dvi)</t>
  </si>
  <si>
    <t>Where in table 1a_4?</t>
  </si>
  <si>
    <t>(manual input)</t>
  </si>
  <si>
    <t>TNE, EU locations and franchises (Table 1a_4)</t>
  </si>
  <si>
    <t>Table 1a_4_ [please give detail]</t>
  </si>
  <si>
    <t>1aiv</t>
  </si>
  <si>
    <t>TNE, O/seas locations and franchises (Table 1a_4)</t>
  </si>
  <si>
    <t>Partnerships, UK</t>
  </si>
  <si>
    <t>Table 1a_ [please give detail]</t>
  </si>
  <si>
    <t>Partnerships, overseas</t>
  </si>
  <si>
    <t>Other partnerships</t>
  </si>
  <si>
    <t>1az</t>
  </si>
  <si>
    <t xml:space="preserve">Total TNE and partnerships included in I&amp;E </t>
  </si>
  <si>
    <t>Funding</t>
  </si>
  <si>
    <t>1bi</t>
  </si>
  <si>
    <t>Medr funding</t>
  </si>
  <si>
    <t xml:space="preserve">Please provide detail of non Medr funding included in this heading. </t>
  </si>
  <si>
    <r>
      <t>Where in table 1a_2?</t>
    </r>
    <r>
      <rPr>
        <sz val="11"/>
        <rFont val="Arial"/>
        <family val="2"/>
      </rPr>
      <t xml:space="preserve"> (manual)</t>
    </r>
  </si>
  <si>
    <t>Funding description</t>
  </si>
  <si>
    <t>Table 1a_2 [please give detail]</t>
  </si>
  <si>
    <t>Adjustments / small items</t>
  </si>
  <si>
    <t>1bii</t>
  </si>
  <si>
    <r>
      <t xml:space="preserve">Non formula funding (Table 1a heading 2f). </t>
    </r>
    <r>
      <rPr>
        <sz val="10"/>
        <rFont val="Arial"/>
        <family val="2"/>
      </rPr>
      <t>Analysis should agree in principle with funding allocations made by us in relevant circulars</t>
    </r>
  </si>
  <si>
    <t>Please list below detail of this heading:</t>
  </si>
  <si>
    <t>Total non-formula funding (to balance Table 1a heading 2f)</t>
  </si>
  <si>
    <t>Grants</t>
  </si>
  <si>
    <t xml:space="preserve">Please select grant recognition method adopted </t>
  </si>
  <si>
    <t>Non recurring grants recognised in I&amp;E</t>
  </si>
  <si>
    <t>Please identify usage, heading included in, and project</t>
  </si>
  <si>
    <t>Capital grants</t>
  </si>
  <si>
    <t>Where in table 1?</t>
  </si>
  <si>
    <t>Grant description (capital project and usage)</t>
  </si>
  <si>
    <t>Other material grants</t>
  </si>
  <si>
    <t>Grant description (project and usage)</t>
  </si>
  <si>
    <t>Identification of  items included in other comprehensive income (Table 1 heading 14)</t>
  </si>
  <si>
    <t>Narrative</t>
  </si>
  <si>
    <t>Total items included in other comprehensive income (Table 1 heading 14)</t>
  </si>
  <si>
    <t>Identification of short courses included within FTUG tuition 
(Table 1 heading 1ai &amp;1di)</t>
  </si>
  <si>
    <t>Home students (1ai)</t>
  </si>
  <si>
    <t>e.g &lt; 1 year</t>
  </si>
  <si>
    <t>1 year</t>
  </si>
  <si>
    <t>2 years</t>
  </si>
  <si>
    <t>International students (1di)</t>
  </si>
  <si>
    <t>Total items included in tuition income (Table 1 heading 1a_1)</t>
  </si>
  <si>
    <t>Expenditure details supporting Table 1 (I&amp;E)</t>
  </si>
  <si>
    <t>2ai</t>
  </si>
  <si>
    <t>Identification of items included in other operating expenses (Table 1 heading 2c)</t>
  </si>
  <si>
    <t>Operating leases and other long-term operating expense commitments</t>
  </si>
  <si>
    <t>2aii</t>
  </si>
  <si>
    <t>Annual contract cost of PFI deals</t>
  </si>
  <si>
    <t>2aiii</t>
  </si>
  <si>
    <t>Maintenance expenditure</t>
  </si>
  <si>
    <t>Identification of  items included in significant / material expenditure disclosed separately on the face of the I&amp;E (Table 1 heading 2f)</t>
  </si>
  <si>
    <t>(e.g.) USS adjustment</t>
  </si>
  <si>
    <t>Total significant / material expenditure disclosed separately on the face of the I&amp;E (Table 1 heading 2f)</t>
  </si>
  <si>
    <t>Subsidiaries</t>
  </si>
  <si>
    <t>3ai</t>
  </si>
  <si>
    <t>Please include below the total operating income of subsidiaries</t>
  </si>
  <si>
    <t>(e.g.) Sub name A</t>
  </si>
  <si>
    <t>(e.g.) Sub name B</t>
  </si>
  <si>
    <t>Total operating income of subsidiaries</t>
  </si>
  <si>
    <t>3aii</t>
  </si>
  <si>
    <t>Please include below the total operating expenditure of subsidiaries</t>
  </si>
  <si>
    <t>Total operating expenditure of subsidiaries</t>
  </si>
  <si>
    <t>3aiii</t>
  </si>
  <si>
    <t>Net operating surplus / (deficit) of subsidiaries</t>
  </si>
  <si>
    <r>
      <t xml:space="preserve">Any </t>
    </r>
    <r>
      <rPr>
        <b/>
        <u/>
        <sz val="10"/>
        <rFont val="Arial"/>
        <family val="2"/>
      </rPr>
      <t>loss making</t>
    </r>
    <r>
      <rPr>
        <b/>
        <sz val="10"/>
        <rFont val="Arial"/>
        <family val="2"/>
      </rPr>
      <t xml:space="preserve"> Joint Ventures or associates</t>
    </r>
  </si>
  <si>
    <t>(e.g.) JV / associate name A</t>
  </si>
  <si>
    <t>Details supporting Table 3 (CFS)</t>
  </si>
  <si>
    <t>Identification of  items included in other adjustments for non cash items (Table 3 heading 2m)</t>
  </si>
  <si>
    <t>Total items included in other adjustments for non cash items (Table 3 heading 2n)</t>
  </si>
  <si>
    <t>Capital grants received in cash flow statement</t>
  </si>
  <si>
    <t>(e.g.) (Project A)</t>
  </si>
  <si>
    <t>Other (lower value / not individually identified)</t>
  </si>
  <si>
    <t xml:space="preserve">Total capital grant funding received </t>
  </si>
  <si>
    <t>4ci</t>
  </si>
  <si>
    <t>Capital Financing (Table 3 heading 5g)</t>
  </si>
  <si>
    <t>Category</t>
  </si>
  <si>
    <t>Source</t>
  </si>
  <si>
    <t>Please list below significant projects or items of spend in this heading, along with details of the source of funding):</t>
  </si>
  <si>
    <t>(e.g.) Project A</t>
  </si>
  <si>
    <t>Total Capital financing (to balance Table 3 heading 5g)</t>
  </si>
  <si>
    <t>4cii</t>
  </si>
  <si>
    <t>Capital Financing not yet costed in balance sheet and cash flow forecasts</t>
  </si>
  <si>
    <t>Please list below significant aspirational projects / where funding has not yet been determined which are not yet included in forecast. Specify if None</t>
  </si>
  <si>
    <t>As this is not in the forecasts no year specific is required.</t>
  </si>
  <si>
    <t>Total
£'000</t>
  </si>
  <si>
    <t>etc.</t>
  </si>
  <si>
    <t xml:space="preserve">Total unforecast Capital financing </t>
  </si>
  <si>
    <t>Identification of other investing activities (Table 3 heading 5k)</t>
  </si>
  <si>
    <t>Total items included in other investing activities (Table 3 heading 5k)</t>
  </si>
  <si>
    <t>Identification of other financing activities (Table 3 heading 6h)</t>
  </si>
  <si>
    <t>Total items included in other financing activities (Table 3 heading 6h)</t>
  </si>
  <si>
    <t>Liquid assets and working capital</t>
  </si>
  <si>
    <t xml:space="preserve">Cash at bank - per balance sheet </t>
  </si>
  <si>
    <t>Overdrafts - per balance sheet</t>
  </si>
  <si>
    <t>Short term investments (per balance sheet) treated as cash equivalents</t>
  </si>
  <si>
    <t>Per cash flow statement</t>
  </si>
  <si>
    <t>Variance should reconcile to zero</t>
  </si>
  <si>
    <t>Cash equivalents earmarked to capital or other projects (enter as +ve) *</t>
  </si>
  <si>
    <t>Operational working capital</t>
  </si>
  <si>
    <t>* this aims to identify underlying working capital excluding funding received specifically for other purposes, such as CAPEX (whilst recognising that this does form part of short term HEI cash management)</t>
  </si>
  <si>
    <t>Internal target minimum year end cash balance required to manage fluctuations in cash through the year</t>
  </si>
  <si>
    <t>Assumptions included in baseline forecast</t>
  </si>
  <si>
    <t>Income growth / (decline)</t>
  </si>
  <si>
    <t>Average International UG fees (£/FTE)</t>
  </si>
  <si>
    <t>Average International PG fees (£/FTE)</t>
  </si>
  <si>
    <t>Expenditure assumptions</t>
  </si>
  <si>
    <t>Staff pay rise including increments (%)</t>
  </si>
  <si>
    <t>USS pension assumed E'er contribution rate (%)</t>
  </si>
  <si>
    <t>TPS pension assumed E'er contribution rate (%)</t>
  </si>
  <si>
    <t>LGPS pension assumed E'er contribution rate (%)</t>
  </si>
  <si>
    <t>Non pay inflation applied (%)</t>
  </si>
  <si>
    <t>Other signifcant assumptions</t>
  </si>
  <si>
    <t>Other significant pension E'er contribution rate (%) [name]</t>
  </si>
  <si>
    <t>Significant other inflation assumptions (%)</t>
  </si>
  <si>
    <t>Other significant assumptions (£)</t>
  </si>
  <si>
    <t>Round sum contingencies / provisions included in I&amp;E</t>
  </si>
  <si>
    <t xml:space="preserve">eg (Reducing) / increasing tuition </t>
  </si>
  <si>
    <t>(Reducing) / increasing other income</t>
  </si>
  <si>
    <t>Reducing / (increasing) pay</t>
  </si>
  <si>
    <t>Reducing / (increasing) other non-pay</t>
  </si>
  <si>
    <t>Net impact</t>
  </si>
  <si>
    <t>Cash flow statement reconciliation</t>
  </si>
  <si>
    <t>Stock movement</t>
  </si>
  <si>
    <t>Per balance sheet</t>
  </si>
  <si>
    <t>Variance</t>
  </si>
  <si>
    <t>e.g. Adjusting item A</t>
  </si>
  <si>
    <t>Reconciled to zero</t>
  </si>
  <si>
    <t>Debtor movement</t>
  </si>
  <si>
    <t>Creditor movement (&lt;&amp;&gt; 1 year)</t>
  </si>
  <si>
    <t>Total Provisions movement</t>
  </si>
  <si>
    <t>TABLE 6</t>
  </si>
  <si>
    <t>Lender</t>
  </si>
  <si>
    <t>Lender details (only if  'Other - specify:'selected as lender in column B)</t>
  </si>
  <si>
    <t>Type of commitment</t>
  </si>
  <si>
    <t>Original capital sum committed</t>
  </si>
  <si>
    <t>Date of original commitment</t>
  </si>
  <si>
    <t>Period of loan (years)</t>
  </si>
  <si>
    <t>Date due to be repaid</t>
  </si>
  <si>
    <t xml:space="preserve">Secured / unsecured </t>
  </si>
  <si>
    <t>Interest rate type</t>
  </si>
  <si>
    <t>Margin</t>
  </si>
  <si>
    <t>Additional details (optional)</t>
  </si>
  <si>
    <t>£'000s</t>
  </si>
  <si>
    <t>%</t>
  </si>
  <si>
    <t xml:space="preserve">Financial commitments </t>
  </si>
  <si>
    <t>dd mmm yyyy</t>
  </si>
  <si>
    <t>unsecured</t>
  </si>
  <si>
    <t>Variable</t>
  </si>
  <si>
    <t>Fixed</t>
  </si>
  <si>
    <t>secured</t>
  </si>
  <si>
    <t>Fixed/variable</t>
  </si>
  <si>
    <t>Nil</t>
  </si>
  <si>
    <t>Name of day to day banking provider</t>
  </si>
  <si>
    <r>
      <rPr>
        <b/>
        <sz val="10"/>
        <color rgb="FF000000"/>
        <rFont val="Arial"/>
        <family val="2"/>
      </rPr>
      <t xml:space="preserve">Overdraft facility in place - undrawn £'000 </t>
    </r>
    <r>
      <rPr>
        <b/>
        <i/>
        <sz val="10"/>
        <color rgb="FF000000"/>
        <rFont val="Arial"/>
        <family val="2"/>
      </rPr>
      <t>[do not include RCF]</t>
    </r>
  </si>
  <si>
    <t>Summary (from Table 2)</t>
  </si>
  <si>
    <t>Undrawn loans or facilities</t>
  </si>
  <si>
    <t>Total drawn and undrawn borrowings</t>
  </si>
  <si>
    <t>Capped / hedged</t>
  </si>
  <si>
    <t>RPI</t>
  </si>
  <si>
    <t>Other - please detail</t>
  </si>
  <si>
    <t>Please review and update the capital sum owed (column G) and the interest rate (column M). Where an agreed commitment remains undrawn please enter the sum in column H. Term loans do not need to be split &lt;&gt; 1 year.</t>
  </si>
  <si>
    <t xml:space="preserve">We use this data to understand the borrowing behaviour in the sector. </t>
  </si>
  <si>
    <t xml:space="preserve">The data returned in this table is also used to review compliance with the Financial Management Code in relation to financial commitments (annual monitoring and triennial review where applicable). See tab ANOC borrowing for calculation of thresholds. </t>
  </si>
  <si>
    <t>Refer to Annex B of the  Financial Management Code HEFCW W17/16HE for further guidance.</t>
  </si>
  <si>
    <t xml:space="preserve">https://www.medr.cymru/wp-content/uploads/2024/07/W17-16HE-Financial-Management-Code.pdf
</t>
  </si>
  <si>
    <t>£000s</t>
  </si>
  <si>
    <t>month</t>
  </si>
  <si>
    <t>year</t>
  </si>
  <si>
    <t>years</t>
  </si>
  <si>
    <t>or fixed/variable</t>
  </si>
  <si>
    <t>Financial commitments less than 12 months e.g. overdrafts- (from ffstat14 December submission)</t>
  </si>
  <si>
    <t>TABLES 1-3 'Down-side'</t>
  </si>
  <si>
    <t>Nil growth</t>
  </si>
  <si>
    <t>Standard downside</t>
  </si>
  <si>
    <t>HEI worst case</t>
  </si>
  <si>
    <t>Standard downside criteria</t>
  </si>
  <si>
    <t>Fundamental restructuring costs</t>
  </si>
  <si>
    <t>Other gains and losses</t>
  </si>
  <si>
    <t>Other comprehensive income</t>
  </si>
  <si>
    <t xml:space="preserve">Home tuition fees </t>
  </si>
  <si>
    <t>FTUG fees, Home</t>
  </si>
  <si>
    <t>5% reduction on 24/25</t>
  </si>
  <si>
    <t>FTPG fees, Home</t>
  </si>
  <si>
    <t>lower of 23/24 and 24/25</t>
  </si>
  <si>
    <t>Growth e.g. from rollout of UG courses established in 2022/23 and 2023/24</t>
  </si>
  <si>
    <t>Other established growth (please detail)</t>
  </si>
  <si>
    <t>Other adjustments (please detail)</t>
  </si>
  <si>
    <t xml:space="preserve">Overseas tuition fees </t>
  </si>
  <si>
    <t xml:space="preserve">FTUG fees, Overseas </t>
  </si>
  <si>
    <t xml:space="preserve">FTPG fees, Overseas </t>
  </si>
  <si>
    <t>20% reduction on 24/25</t>
  </si>
  <si>
    <t xml:space="preserve">PTUG fees, Overseas </t>
  </si>
  <si>
    <t>Other fees and support grants</t>
  </si>
  <si>
    <t>Adjustments to funding</t>
  </si>
  <si>
    <t>Any other impacts (please detail)</t>
  </si>
  <si>
    <t>Total funding body grants (to line 1b in table 1)</t>
  </si>
  <si>
    <t>Impacts on research income of the reduced student FTE (please detail)</t>
  </si>
  <si>
    <t>Impacts on other income of the reduced student FTE (please detail)</t>
  </si>
  <si>
    <t>Cash impact of income reduction (incl as formula but can be amended)</t>
  </si>
  <si>
    <t>Revised cash in / (out) flow from operating activities</t>
  </si>
  <si>
    <t>Cash impact of income reduction (included as formula but can be amended)</t>
  </si>
  <si>
    <t>Revised cash and cash equivalents at the end of the year</t>
  </si>
  <si>
    <t>Formulaic based on Table 1_3 inputs to indicate potential cash pressure points. Can be overwritten.</t>
  </si>
  <si>
    <t>KEY FINANCIAL INDICATORS</t>
  </si>
  <si>
    <t>Net liquidity days (cash &amp; short term assets) / (days expenditure less depreciation) *365</t>
  </si>
  <si>
    <t>Validations</t>
  </si>
  <si>
    <t>Standard validations</t>
  </si>
  <si>
    <t>Rule number</t>
  </si>
  <si>
    <t>Rule description</t>
  </si>
  <si>
    <t>Table reference</t>
  </si>
  <si>
    <t>Explanation for failed validation</t>
  </si>
  <si>
    <t>V1</t>
  </si>
  <si>
    <t>Significant / material items disclosed separately on face of I&amp;E</t>
  </si>
  <si>
    <t>Table1_3, T1.2f &amp; Table5_2b</t>
  </si>
  <si>
    <t>V2</t>
  </si>
  <si>
    <t>Joint venture or associate making losses</t>
  </si>
  <si>
    <t>Table1_3, T1_6&amp;7 &amp; Table5_3b</t>
  </si>
  <si>
    <t>V3</t>
  </si>
  <si>
    <t>Other total comprehensive income details provided</t>
  </si>
  <si>
    <t>Table1_3, T1.14  &amp; Table5_1e</t>
  </si>
  <si>
    <t>V4</t>
  </si>
  <si>
    <t xml:space="preserve">Total comprehensive income equals total breakdown </t>
  </si>
  <si>
    <t>Table1_3, T1.15 &amp; T1.16z</t>
  </si>
  <si>
    <t>V5</t>
  </si>
  <si>
    <t>Non formula funding details  provided</t>
  </si>
  <si>
    <t>Table1_3, T1a.2g &amp; Table5_1b</t>
  </si>
  <si>
    <t>V6</t>
  </si>
  <si>
    <t>Staff costs breakdowns balance</t>
  </si>
  <si>
    <t>Table1_3, T1b_1z &amp; T1b_2z</t>
  </si>
  <si>
    <t>V7</t>
  </si>
  <si>
    <t>Staff FTE numbers provided</t>
  </si>
  <si>
    <t>Table1_3, T1b_3</t>
  </si>
  <si>
    <t>V8</t>
  </si>
  <si>
    <t>Assets &amp; reserves balance</t>
  </si>
  <si>
    <t>Table1_3, T2_9 &amp; T2_14</t>
  </si>
  <si>
    <t>V9</t>
  </si>
  <si>
    <t>Other non cash adjustments detail provided</t>
  </si>
  <si>
    <t xml:space="preserve">Table1_3, T3_2m &amp; Table5_4a </t>
  </si>
  <si>
    <t>V10</t>
  </si>
  <si>
    <t>Capital grant I&amp;E adjustment to CFS</t>
  </si>
  <si>
    <t>Table1_3, T3_3e &amp; Table5_1c</t>
  </si>
  <si>
    <t>V11</t>
  </si>
  <si>
    <t>Capital grant receipt adjustment to CFS</t>
  </si>
  <si>
    <t>Table1_3, T3_5c &amp; Table5_4b</t>
  </si>
  <si>
    <t>V12</t>
  </si>
  <si>
    <t>Capital funding details provided</t>
  </si>
  <si>
    <t>Table1_3, T3_5g &amp; Table5_4ci</t>
  </si>
  <si>
    <t>V13</t>
  </si>
  <si>
    <t>Other investing activities detail provided</t>
  </si>
  <si>
    <t>Table1_3, T3_5k &amp; Table5_4d</t>
  </si>
  <si>
    <t>V14</t>
  </si>
  <si>
    <t>Other financing activities detail provided</t>
  </si>
  <si>
    <t>Table1_3, T3_6h &amp; Table5_4e</t>
  </si>
  <si>
    <t>V15</t>
  </si>
  <si>
    <t xml:space="preserve">Quarterly cash balances </t>
  </si>
  <si>
    <t>Table 1_3. T3a_1-3</t>
  </si>
  <si>
    <t>V16</t>
  </si>
  <si>
    <t>Minimum cash balance</t>
  </si>
  <si>
    <t>Table 1_3. T3a_4</t>
  </si>
  <si>
    <t>V17</t>
  </si>
  <si>
    <t>TNE / partnership details provided or 'Nil' selected</t>
  </si>
  <si>
    <t>Table5_ 1a</t>
  </si>
  <si>
    <t>V18</t>
  </si>
  <si>
    <t>Grant recognition method provided</t>
  </si>
  <si>
    <t>Table5_ 1c</t>
  </si>
  <si>
    <t>V19</t>
  </si>
  <si>
    <t>Short courses details provided or 'None' selected</t>
  </si>
  <si>
    <t>Table5_ 1f</t>
  </si>
  <si>
    <t>V20</t>
  </si>
  <si>
    <t>Other operating expenses details provided</t>
  </si>
  <si>
    <t>Table5_ 2a</t>
  </si>
  <si>
    <t>V21</t>
  </si>
  <si>
    <t>Subsidiary details provided or 'No Subsidiaries' selected</t>
  </si>
  <si>
    <t>Table5_ 3a</t>
  </si>
  <si>
    <t>V22</t>
  </si>
  <si>
    <t>Table5_ 3b</t>
  </si>
  <si>
    <t>V23</t>
  </si>
  <si>
    <t>Table5_ 4ci</t>
  </si>
  <si>
    <t>V24</t>
  </si>
  <si>
    <t>Unforecast capital projects provided and allocated or 'None' selected</t>
  </si>
  <si>
    <t>Table5_ 4cii</t>
  </si>
  <si>
    <t>V25</t>
  </si>
  <si>
    <t>Cash equivalents agrees to balance sheet</t>
  </si>
  <si>
    <t xml:space="preserve">Table5_5a </t>
  </si>
  <si>
    <t>V26</t>
  </si>
  <si>
    <t>Earmarked cash equivalents provided or 'None' selected</t>
  </si>
  <si>
    <t>Table5_5a &amp; Table1_3, T3.2</t>
  </si>
  <si>
    <t>V27</t>
  </si>
  <si>
    <t>Internal cash target &gt; 0</t>
  </si>
  <si>
    <t>Table5_ 5b</t>
  </si>
  <si>
    <t>V28</t>
  </si>
  <si>
    <t>Assumptions - average international fees</t>
  </si>
  <si>
    <t>Table5_ 6a</t>
  </si>
  <si>
    <t>V29</t>
  </si>
  <si>
    <t>Assumptions - key % increases</t>
  </si>
  <si>
    <t>Table5_ 6b</t>
  </si>
  <si>
    <t>V30</t>
  </si>
  <si>
    <t>Provision and contingency details provided or 'None' selected</t>
  </si>
  <si>
    <t>Table5_ 6d</t>
  </si>
  <si>
    <t>V31</t>
  </si>
  <si>
    <t>Stock movement reconciled</t>
  </si>
  <si>
    <t>Table5_ 7a</t>
  </si>
  <si>
    <t>V32</t>
  </si>
  <si>
    <t>Debtor movement reconciled</t>
  </si>
  <si>
    <t>Table5_ 7b</t>
  </si>
  <si>
    <t>V33</t>
  </si>
  <si>
    <t>Creditor movement reconciled</t>
  </si>
  <si>
    <t>Table5_ 7c</t>
  </si>
  <si>
    <t>V34</t>
  </si>
  <si>
    <t>Total provisions movement reconciled</t>
  </si>
  <si>
    <t>Table5_ 7d</t>
  </si>
  <si>
    <t>V35</t>
  </si>
  <si>
    <t>Borrowings agrees to balance sheet</t>
  </si>
  <si>
    <t>Table6</t>
  </si>
  <si>
    <t>V36</t>
  </si>
  <si>
    <t>Undrawn facilities provided or "NO undrawn" selected</t>
  </si>
  <si>
    <t>V37</t>
  </si>
  <si>
    <t>Day to day banker provided</t>
  </si>
  <si>
    <t>V38</t>
  </si>
  <si>
    <t>Secured / unsecured provided</t>
  </si>
  <si>
    <t>V39</t>
  </si>
  <si>
    <t>Interest type analysed</t>
  </si>
  <si>
    <t>'Down side' validations</t>
  </si>
  <si>
    <t>V50</t>
  </si>
  <si>
    <t>Income adjustments</t>
  </si>
  <si>
    <t>Table 1_3 Down side</t>
  </si>
  <si>
    <t>V51</t>
  </si>
  <si>
    <t>V52</t>
  </si>
  <si>
    <t>Worst case scenario</t>
  </si>
  <si>
    <t>Borrowing monitoring</t>
  </si>
  <si>
    <t>Intended to flag any potential governance actions indicated by forecasts</t>
  </si>
  <si>
    <t>V60</t>
  </si>
  <si>
    <t>ANOC threshold exceeds approved limit</t>
  </si>
  <si>
    <t>V61</t>
  </si>
  <si>
    <t>Monetary threshold exceeds approved limit</t>
  </si>
  <si>
    <t>V62</t>
  </si>
  <si>
    <t>Monetary threshold exceeds approved limit in future</t>
  </si>
  <si>
    <t>Reference</t>
  </si>
  <si>
    <t>Financial Management Code (FMC) (W17/16HE)</t>
  </si>
  <si>
    <t>Input sheet</t>
  </si>
  <si>
    <t>cell needs to be updated annually</t>
  </si>
  <si>
    <t>All Tabs</t>
  </si>
  <si>
    <t>Heading</t>
  </si>
  <si>
    <t>Financial results and forecasts 2025-2029: July 2025 submission</t>
  </si>
  <si>
    <t>Table 3 (scenarios) data validations</t>
  </si>
  <si>
    <t>Table 3</t>
  </si>
  <si>
    <t>circular reference</t>
  </si>
  <si>
    <t>Annex B1</t>
  </si>
  <si>
    <t>I&amp;E</t>
  </si>
  <si>
    <t>Months</t>
  </si>
  <si>
    <t>HEI Name</t>
  </si>
  <si>
    <t>Template University</t>
  </si>
  <si>
    <t>Jan</t>
  </si>
  <si>
    <t>Feb</t>
  </si>
  <si>
    <t>Mar</t>
  </si>
  <si>
    <t>Actual 1</t>
  </si>
  <si>
    <t>2022/23</t>
  </si>
  <si>
    <t>Apr</t>
  </si>
  <si>
    <t>Actual 2</t>
  </si>
  <si>
    <t>2023/24</t>
  </si>
  <si>
    <t>May</t>
  </si>
  <si>
    <t>Forecast / estimate 3</t>
  </si>
  <si>
    <t>2024/25</t>
  </si>
  <si>
    <t>Jun</t>
  </si>
  <si>
    <t>Forecast 4 -1</t>
  </si>
  <si>
    <t>2025/26</t>
  </si>
  <si>
    <t>Jul</t>
  </si>
  <si>
    <t>Forecast 4-2</t>
  </si>
  <si>
    <t>2026/27</t>
  </si>
  <si>
    <t>Fundamental restructuring</t>
  </si>
  <si>
    <t>Aug</t>
  </si>
  <si>
    <t>Forecast 4-3</t>
  </si>
  <si>
    <t>2027/28</t>
  </si>
  <si>
    <t>Sep</t>
  </si>
  <si>
    <t>Forecast 4-4</t>
  </si>
  <si>
    <t>2028/29</t>
  </si>
  <si>
    <t>Depreciation</t>
  </si>
  <si>
    <t>Oct</t>
  </si>
  <si>
    <t>Interest</t>
  </si>
  <si>
    <t>Nov</t>
  </si>
  <si>
    <t>Current year end</t>
  </si>
  <si>
    <t>31 July 2025</t>
  </si>
  <si>
    <t>Significant / material items</t>
  </si>
  <si>
    <t>Dec</t>
  </si>
  <si>
    <t>UK 23/24 average</t>
  </si>
  <si>
    <t>update</t>
  </si>
  <si>
    <t>Cash mvts</t>
  </si>
  <si>
    <t>KFIs - Sustainability target indicators</t>
  </si>
  <si>
    <t>UK average see K31 for comparative wkgs</t>
  </si>
  <si>
    <t>Capex</t>
  </si>
  <si>
    <t>Op cash less debt servicing &gt;</t>
  </si>
  <si>
    <t>(23/24-1.2%; 22/23-4.9%; 21/22-9.0%; 20/21-10.7%)</t>
  </si>
  <si>
    <t>Borrowing</t>
  </si>
  <si>
    <t>Op cash</t>
  </si>
  <si>
    <t>(23/24-2.5%; 22/23-6.0%; 21/22-11.8%; 20/21- 13.9%)</t>
  </si>
  <si>
    <t>Adjusted EBITDA</t>
  </si>
  <si>
    <t>(23/24-7.3%; 22/23-14.7%; 21/22- 17.7%; 20/21- 11.3%)</t>
  </si>
  <si>
    <t>Adjusted liquidity days &gt;</t>
  </si>
  <si>
    <t>(23/24-135; 22/23-171; 21/22-196; 20/21-182)</t>
  </si>
  <si>
    <t>Borrowing as % income</t>
  </si>
  <si>
    <t>(23/24-29.3%; 22/23-30.6%; 21/22-33.8%; 20/21- 39.0%)</t>
  </si>
  <si>
    <t>Table 5 data validations</t>
  </si>
  <si>
    <t>Staff costs as % income</t>
  </si>
  <si>
    <t>(23/24-52.6%; 22/23-51.1%; 21/22-51.0%; 20/21- 53.0)</t>
  </si>
  <si>
    <t>Based on HESA extraction for 31 July y/es - Checked using TRAC but diff not material</t>
  </si>
  <si>
    <t>NIL</t>
  </si>
  <si>
    <t>23/24</t>
  </si>
  <si>
    <t>22/23</t>
  </si>
  <si>
    <t>21/22</t>
  </si>
  <si>
    <t>20/21</t>
  </si>
  <si>
    <t>Approved ANOC</t>
  </si>
  <si>
    <t>Approved borrowing</t>
  </si>
  <si>
    <t>Operating cash</t>
  </si>
  <si>
    <t>Approved multiple</t>
  </si>
  <si>
    <t>Debt servicing</t>
  </si>
  <si>
    <t>Triennial review (AY basis for)</t>
  </si>
  <si>
    <t>performance</t>
  </si>
  <si>
    <t>cash &amp; ST invs</t>
  </si>
  <si>
    <t>accrual</t>
  </si>
  <si>
    <t>Table 6 data validations</t>
  </si>
  <si>
    <t>Depn</t>
  </si>
  <si>
    <t>Table 6 nil return</t>
  </si>
  <si>
    <t>IE grants</t>
  </si>
  <si>
    <t>Int</t>
  </si>
  <si>
    <t>NIL RETURN</t>
  </si>
  <si>
    <t>Tuition fees</t>
  </si>
  <si>
    <t>Pension DR/(CR)</t>
  </si>
  <si>
    <t>restructuring</t>
  </si>
  <si>
    <t>Table 6 undrawn facilities</t>
  </si>
  <si>
    <t>Cap grants (in I&amp;E)</t>
  </si>
  <si>
    <t>NO undrawn in future years</t>
  </si>
  <si>
    <t>Endowment (in I&amp;E)</t>
  </si>
  <si>
    <t>Table 6 lender</t>
  </si>
  <si>
    <t>Staff  (excl pension adjs)</t>
  </si>
  <si>
    <t>Barclays</t>
  </si>
  <si>
    <t>HSBC</t>
  </si>
  <si>
    <t>Grant usage</t>
  </si>
  <si>
    <t>Lloyds</t>
  </si>
  <si>
    <t>Capital</t>
  </si>
  <si>
    <t>No EU</t>
  </si>
  <si>
    <t xml:space="preserve">RBS </t>
  </si>
  <si>
    <t>Revenue</t>
  </si>
  <si>
    <t>Adj EBITDA</t>
  </si>
  <si>
    <t>NatWest</t>
  </si>
  <si>
    <t>Adj liquidity days &gt;</t>
  </si>
  <si>
    <t>Santander</t>
  </si>
  <si>
    <t>Allied Irish Bank</t>
  </si>
  <si>
    <t>European Investment Bank</t>
  </si>
  <si>
    <t>Salix / REFIT etc</t>
  </si>
  <si>
    <t xml:space="preserve">capital finance </t>
  </si>
  <si>
    <t>source</t>
  </si>
  <si>
    <t>category</t>
  </si>
  <si>
    <t>Medr</t>
  </si>
  <si>
    <t>OTHER - specify:</t>
  </si>
  <si>
    <t>Internal funds</t>
  </si>
  <si>
    <t>L&amp;B</t>
  </si>
  <si>
    <t>Contents of releases - HE Provider Data: Finance | HESA</t>
  </si>
  <si>
    <t>Service concession</t>
  </si>
  <si>
    <t>TRAC</t>
  </si>
  <si>
    <t>Table 6 type of loan</t>
  </si>
  <si>
    <t>WG</t>
  </si>
  <si>
    <t>Equipment</t>
  </si>
  <si>
    <t>Overdraft</t>
  </si>
  <si>
    <t>Retained sale proceeds</t>
  </si>
  <si>
    <t>Revolving credit facility</t>
  </si>
  <si>
    <t>PFI</t>
  </si>
  <si>
    <t>Working capital facility</t>
  </si>
  <si>
    <t>Grant</t>
  </si>
  <si>
    <t>Finance lease</t>
  </si>
  <si>
    <t>External borrowing</t>
  </si>
  <si>
    <t>Term loan</t>
  </si>
  <si>
    <t xml:space="preserve">Lease </t>
  </si>
  <si>
    <t>Interest free loan (incl Salix/Refit etc)</t>
  </si>
  <si>
    <t>Other external</t>
  </si>
  <si>
    <t>Interest only loan</t>
  </si>
  <si>
    <t>Private bond</t>
  </si>
  <si>
    <t>Public bond</t>
  </si>
  <si>
    <t>uncosted capital</t>
  </si>
  <si>
    <t>Service concession arrangement</t>
  </si>
  <si>
    <t>FTUG &lt; 1 yr</t>
  </si>
  <si>
    <t>None</t>
  </si>
  <si>
    <t>Sale and leaseback</t>
  </si>
  <si>
    <t>Swap</t>
  </si>
  <si>
    <t>Subsids</t>
  </si>
  <si>
    <t>Table 6 secured / unsecured</t>
  </si>
  <si>
    <t>NO subs</t>
  </si>
  <si>
    <t>JV/Assocs</t>
  </si>
  <si>
    <t>surplus / none</t>
  </si>
  <si>
    <t>Contingencies / provisions / estimates</t>
  </si>
  <si>
    <t>Table 6 type of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</si>
</sst>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0%;\(0.00%\)"/>
    <numFmt numFmtId="165" formatCode="General_)"/>
    <numFmt numFmtId="166" formatCode="0.0"/>
    <numFmt numFmtId="167" formatCode="_-* #,##0_-;\-* #,##0_-;_-* &quot;-&quot;??_-;_-@_-"/>
    <numFmt numFmtId="168" formatCode="#,##0;\(#,##0\);\-"/>
    <numFmt numFmtId="169" formatCode="_-* #,##0.0_-;\-* #,##0.0_-;_-* &quot;-&quot;??_-;_-@_-"/>
    <numFmt numFmtId="170" formatCode="0.0%;\(0.0%\)"/>
    <numFmt numFmtId="171" formatCode="0.0%"/>
    <numFmt numFmtId="172" formatCode="#,##0;\(#,##0\);&quot;-&quot;"/>
    <numFmt numFmtId="173" formatCode="#,##0.00;\(#,##0.00\);&quot;-&quot;"/>
    <numFmt numFmtId="174" formatCode="0.0%;\(0.0%\);&quot;-&quot;"/>
    <numFmt numFmtId="175" formatCode="[$-F800]dddd\,\ mmmm\ dd\,\ yyyy"/>
  </numFmts>
  <fonts count="67" x14ac:knownFonts="1">
    <font>
      <sz val="11"/>
      <color theme="1"/>
      <name val="Calibri"/>
      <family val="2"/>
      <scheme val="minor"/>
    </font>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4"/>
      <color theme="1"/>
      <name val="Arial"/>
      <family val="2"/>
    </font>
    <font>
      <sz val="10.5"/>
      <color rgb="FF7030A0"/>
      <name val="Arial"/>
      <family val="2"/>
    </font>
    <font>
      <b/>
      <sz val="11"/>
      <color theme="1"/>
      <name val="Arial"/>
      <family val="2"/>
    </font>
    <font>
      <sz val="11"/>
      <color theme="1"/>
      <name val="Arial"/>
      <family val="2"/>
    </font>
    <font>
      <b/>
      <sz val="10"/>
      <color theme="1"/>
      <name val="Arial"/>
      <family val="2"/>
    </font>
    <font>
      <sz val="10"/>
      <color rgb="FF0000FF"/>
      <name val="Arial"/>
      <family val="2"/>
    </font>
    <font>
      <b/>
      <sz val="12"/>
      <color theme="1"/>
      <name val="Arial"/>
      <family val="2"/>
    </font>
    <font>
      <sz val="10"/>
      <name val="Arial"/>
      <family val="2"/>
    </font>
    <font>
      <b/>
      <sz val="10"/>
      <name val="Arial"/>
      <family val="2"/>
    </font>
    <font>
      <sz val="10"/>
      <color rgb="FFFF0000"/>
      <name val="Arial"/>
      <family val="2"/>
    </font>
    <font>
      <sz val="10"/>
      <color rgb="FF7030A0"/>
      <name val="Arial"/>
      <family val="2"/>
    </font>
    <font>
      <b/>
      <sz val="10"/>
      <color rgb="FFFF0000"/>
      <name val="Arial"/>
      <family val="2"/>
    </font>
    <font>
      <b/>
      <sz val="10"/>
      <color theme="0"/>
      <name val="Arial"/>
      <family val="2"/>
    </font>
    <font>
      <sz val="11"/>
      <color theme="1"/>
      <name val="Calibri"/>
      <family val="2"/>
      <scheme val="minor"/>
    </font>
    <font>
      <u/>
      <sz val="11"/>
      <color theme="10"/>
      <name val="Calibri"/>
      <family val="2"/>
      <scheme val="minor"/>
    </font>
    <font>
      <b/>
      <i/>
      <sz val="10"/>
      <name val="Arial"/>
      <family val="2"/>
    </font>
    <font>
      <sz val="10"/>
      <color theme="1"/>
      <name val="Calibri"/>
      <family val="2"/>
      <scheme val="minor"/>
    </font>
    <font>
      <sz val="10"/>
      <name val="Helvetica"/>
      <family val="2"/>
    </font>
    <font>
      <sz val="10"/>
      <color rgb="FF3333FF"/>
      <name val="Arial"/>
      <family val="2"/>
    </font>
    <font>
      <sz val="10"/>
      <color indexed="12"/>
      <name val="Arial"/>
      <family val="2"/>
    </font>
    <font>
      <b/>
      <sz val="10"/>
      <color rgb="FF7030A0"/>
      <name val="Arial"/>
      <family val="2"/>
    </font>
    <font>
      <sz val="14"/>
      <color theme="1"/>
      <name val="Calibri"/>
      <family val="2"/>
      <scheme val="minor"/>
    </font>
    <font>
      <sz val="14"/>
      <color rgb="FF7030A0"/>
      <name val="Arial"/>
      <family val="2"/>
    </font>
    <font>
      <b/>
      <i/>
      <sz val="12"/>
      <name val="Arial"/>
      <family val="2"/>
    </font>
    <font>
      <sz val="12"/>
      <color theme="1"/>
      <name val="Arial"/>
      <family val="2"/>
    </font>
    <font>
      <sz val="11"/>
      <color rgb="FFFF0000"/>
      <name val="Arial"/>
      <family val="2"/>
    </font>
    <font>
      <sz val="11"/>
      <color rgb="FF0070C0"/>
      <name val="Arial"/>
      <family val="2"/>
    </font>
    <font>
      <sz val="11"/>
      <name val="Arial"/>
      <family val="2"/>
    </font>
    <font>
      <b/>
      <sz val="11"/>
      <name val="Arial"/>
      <family val="2"/>
    </font>
    <font>
      <b/>
      <i/>
      <sz val="10"/>
      <color theme="1"/>
      <name val="Arial"/>
      <family val="2"/>
    </font>
    <font>
      <sz val="11"/>
      <color rgb="FF0000FF"/>
      <name val="Calibri"/>
      <family val="2"/>
      <scheme val="minor"/>
    </font>
    <font>
      <i/>
      <sz val="12"/>
      <color theme="1"/>
      <name val="Arial"/>
      <family val="2"/>
    </font>
    <font>
      <sz val="11"/>
      <color rgb="FF7030A0"/>
      <name val="Arial"/>
      <family val="2"/>
    </font>
    <font>
      <b/>
      <u/>
      <sz val="10"/>
      <name val="Arial"/>
      <family val="2"/>
    </font>
    <font>
      <sz val="12"/>
      <color rgb="FFFF0000"/>
      <name val="Arial"/>
      <family val="2"/>
    </font>
    <font>
      <b/>
      <u/>
      <sz val="11"/>
      <color theme="1"/>
      <name val="Arial"/>
      <family val="2"/>
    </font>
    <font>
      <b/>
      <i/>
      <sz val="8"/>
      <color rgb="FFFF0000"/>
      <name val="Arial"/>
      <family val="2"/>
    </font>
    <font>
      <i/>
      <sz val="8"/>
      <color rgb="FFFF0000"/>
      <name val="Arial"/>
      <family val="2"/>
    </font>
    <font>
      <b/>
      <sz val="14"/>
      <name val="Arial"/>
      <family val="2"/>
    </font>
    <font>
      <b/>
      <i/>
      <sz val="9"/>
      <color theme="1"/>
      <name val="Arial"/>
      <family val="2"/>
    </font>
    <font>
      <b/>
      <sz val="11"/>
      <color theme="0"/>
      <name val="Arial"/>
      <family val="2"/>
    </font>
    <font>
      <b/>
      <u/>
      <sz val="12"/>
      <color theme="1"/>
      <name val="Arial"/>
      <family val="2"/>
    </font>
    <font>
      <i/>
      <sz val="10"/>
      <color theme="1"/>
      <name val="Arial"/>
      <family val="2"/>
    </font>
    <font>
      <b/>
      <i/>
      <sz val="11"/>
      <color rgb="FFFF0000"/>
      <name val="Arial"/>
      <family val="2"/>
    </font>
    <font>
      <i/>
      <sz val="12"/>
      <name val="Arial"/>
      <family val="2"/>
    </font>
    <font>
      <sz val="10"/>
      <color rgb="FF0070C0"/>
      <name val="Arial"/>
      <family val="2"/>
    </font>
    <font>
      <sz val="11"/>
      <color rgb="FF0000FF"/>
      <name val="Arial"/>
      <family val="2"/>
    </font>
    <font>
      <i/>
      <sz val="11"/>
      <color theme="0"/>
      <name val="Arial"/>
      <family val="2"/>
    </font>
    <font>
      <sz val="9"/>
      <color theme="1"/>
      <name val="Arial"/>
      <family val="2"/>
    </font>
    <font>
      <b/>
      <sz val="9"/>
      <color theme="1"/>
      <name val="Arial"/>
      <family val="2"/>
    </font>
    <font>
      <b/>
      <i/>
      <sz val="8"/>
      <name val="Arial"/>
      <family val="2"/>
    </font>
    <font>
      <u/>
      <sz val="10"/>
      <color theme="10"/>
      <name val="Arial"/>
      <family val="2"/>
    </font>
    <font>
      <b/>
      <i/>
      <sz val="11"/>
      <color rgb="FF0000FF"/>
      <name val="Arial"/>
      <family val="2"/>
    </font>
    <font>
      <b/>
      <i/>
      <sz val="12"/>
      <color theme="1"/>
      <name val="Arial"/>
      <family val="2"/>
    </font>
    <font>
      <sz val="8"/>
      <name val="Calibri"/>
      <family val="2"/>
      <scheme val="minor"/>
    </font>
    <font>
      <sz val="12"/>
      <color rgb="FF000000"/>
      <name val="Arial"/>
      <family val="2"/>
    </font>
    <font>
      <sz val="11"/>
      <color theme="0" tint="-0.34998626667073579"/>
      <name val="Arial"/>
      <family val="2"/>
    </font>
    <font>
      <i/>
      <sz val="8"/>
      <color theme="1"/>
      <name val="Arial"/>
      <family val="2"/>
    </font>
    <font>
      <b/>
      <sz val="10"/>
      <color rgb="FF000000"/>
      <name val="Arial"/>
      <family val="2"/>
    </font>
    <font>
      <b/>
      <i/>
      <sz val="10"/>
      <color rgb="FF00000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9D9D9"/>
        <bgColor rgb="FF000000"/>
      </patternFill>
    </fill>
    <fill>
      <patternFill patternType="solid">
        <fgColor rgb="FF337C7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7">
    <xf numFmtId="0" fontId="0" fillId="0" borderId="0"/>
    <xf numFmtId="0" fontId="14" fillId="0" borderId="0"/>
    <xf numFmtId="0" fontId="14" fillId="0" borderId="0"/>
    <xf numFmtId="43" fontId="20" fillId="0" borderId="0" applyFont="0" applyFill="0" applyBorder="0" applyAlignment="0" applyProtection="0"/>
    <xf numFmtId="0" fontId="21" fillId="0" borderId="0" applyNumberForma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762">
    <xf numFmtId="0" fontId="0" fillId="0" borderId="0" xfId="0"/>
    <xf numFmtId="0" fontId="14" fillId="0" borderId="0" xfId="1" applyAlignment="1">
      <alignment vertical="center"/>
    </xf>
    <xf numFmtId="0" fontId="14" fillId="0" borderId="0" xfId="1" applyAlignment="1">
      <alignment horizontal="right" vertical="center"/>
    </xf>
    <xf numFmtId="0" fontId="14" fillId="3" borderId="0" xfId="1" applyFill="1" applyAlignment="1">
      <alignment vertical="center"/>
    </xf>
    <xf numFmtId="0" fontId="14" fillId="3" borderId="0" xfId="1" applyFill="1" applyAlignment="1">
      <alignment horizontal="right" vertical="center"/>
    </xf>
    <xf numFmtId="1" fontId="14" fillId="3" borderId="0" xfId="1" applyNumberFormat="1" applyFill="1" applyAlignment="1">
      <alignment horizontal="right" vertical="center"/>
    </xf>
    <xf numFmtId="0" fontId="15" fillId="0" borderId="0" xfId="1" applyFont="1" applyAlignment="1">
      <alignment vertical="center"/>
    </xf>
    <xf numFmtId="167" fontId="12" fillId="0" borderId="0" xfId="3" applyNumberFormat="1" applyFont="1" applyBorder="1" applyAlignment="1" applyProtection="1">
      <alignment vertical="center"/>
      <protection locked="0"/>
    </xf>
    <xf numFmtId="0" fontId="23" fillId="0" borderId="0" xfId="0" applyFont="1" applyAlignment="1">
      <alignment vertical="center"/>
    </xf>
    <xf numFmtId="3" fontId="25" fillId="0" borderId="0" xfId="1" applyNumberFormat="1" applyFont="1" applyAlignment="1" applyProtection="1">
      <alignment horizontal="left" vertical="center"/>
      <protection locked="0"/>
    </xf>
    <xf numFmtId="3" fontId="12" fillId="0" borderId="0" xfId="1" applyNumberFormat="1" applyFont="1" applyAlignment="1" applyProtection="1">
      <alignment horizontal="left" vertical="center"/>
      <protection locked="0"/>
    </xf>
    <xf numFmtId="0" fontId="12" fillId="0" borderId="0" xfId="1" applyFont="1" applyAlignment="1" applyProtection="1">
      <alignment horizontal="right" vertical="center"/>
      <protection locked="0"/>
    </xf>
    <xf numFmtId="0" fontId="12" fillId="0" borderId="9" xfId="1" applyFont="1" applyBorder="1" applyAlignment="1" applyProtection="1">
      <alignment horizontal="left" vertical="center" wrapText="1"/>
      <protection locked="0"/>
    </xf>
    <xf numFmtId="0" fontId="7" fillId="2" borderId="0" xfId="0" applyFont="1" applyFill="1" applyAlignment="1">
      <alignment vertical="center"/>
    </xf>
    <xf numFmtId="0" fontId="6" fillId="0" borderId="0" xfId="0" applyFont="1" applyAlignment="1">
      <alignment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167" fontId="11" fillId="2" borderId="2" xfId="3" applyNumberFormat="1" applyFont="1" applyFill="1" applyBorder="1" applyAlignment="1" applyProtection="1">
      <alignment vertical="center"/>
    </xf>
    <xf numFmtId="167" fontId="11" fillId="2" borderId="0" xfId="3" applyNumberFormat="1" applyFont="1" applyFill="1" applyBorder="1" applyAlignment="1" applyProtection="1">
      <alignment horizontal="right" vertical="center" wrapText="1"/>
    </xf>
    <xf numFmtId="167" fontId="11" fillId="2" borderId="9" xfId="3" applyNumberFormat="1" applyFont="1" applyFill="1" applyBorder="1" applyAlignment="1" applyProtection="1">
      <alignment horizontal="right" vertical="center" wrapText="1"/>
    </xf>
    <xf numFmtId="0" fontId="11" fillId="2" borderId="3" xfId="0" applyFont="1" applyFill="1" applyBorder="1" applyAlignment="1" applyProtection="1">
      <alignment vertical="center"/>
      <protection locked="0"/>
    </xf>
    <xf numFmtId="167" fontId="11" fillId="2" borderId="2" xfId="3" applyNumberFormat="1" applyFont="1" applyFill="1" applyBorder="1" applyAlignment="1" applyProtection="1">
      <alignment horizontal="right" vertical="center" wrapText="1"/>
    </xf>
    <xf numFmtId="167" fontId="11" fillId="2" borderId="7" xfId="3" applyNumberFormat="1" applyFont="1" applyFill="1" applyBorder="1" applyAlignment="1" applyProtection="1">
      <alignment horizontal="right" vertical="center" wrapText="1"/>
    </xf>
    <xf numFmtId="0" fontId="28" fillId="0" borderId="0" xfId="0" applyFont="1" applyAlignment="1">
      <alignment vertical="center"/>
    </xf>
    <xf numFmtId="167" fontId="11" fillId="2" borderId="4" xfId="3" applyNumberFormat="1" applyFont="1" applyFill="1" applyBorder="1" applyAlignment="1" applyProtection="1">
      <alignment horizontal="right" vertical="center" wrapText="1"/>
    </xf>
    <xf numFmtId="167" fontId="11" fillId="2" borderId="5" xfId="3" applyNumberFormat="1" applyFont="1" applyFill="1" applyBorder="1" applyAlignment="1" applyProtection="1">
      <alignment horizontal="right" vertical="center" wrapText="1"/>
    </xf>
    <xf numFmtId="1" fontId="14" fillId="3" borderId="5" xfId="1" applyNumberFormat="1" applyFill="1" applyBorder="1" applyAlignment="1">
      <alignment horizontal="right" vertical="center"/>
    </xf>
    <xf numFmtId="0" fontId="25" fillId="0" borderId="0" xfId="1" applyFont="1" applyAlignment="1" applyProtection="1">
      <alignment horizontal="left" vertical="center"/>
      <protection locked="0"/>
    </xf>
    <xf numFmtId="167" fontId="25" fillId="0" borderId="0" xfId="3" applyNumberFormat="1" applyFont="1" applyFill="1" applyBorder="1" applyAlignment="1" applyProtection="1">
      <alignment horizontal="right" vertical="center"/>
      <protection locked="0"/>
    </xf>
    <xf numFmtId="0" fontId="14" fillId="3" borderId="0" xfId="1" applyFill="1" applyAlignment="1">
      <alignment horizontal="left" vertical="center" wrapText="1"/>
    </xf>
    <xf numFmtId="0" fontId="23" fillId="3" borderId="0" xfId="0" applyFont="1" applyFill="1" applyAlignment="1">
      <alignment vertical="center"/>
    </xf>
    <xf numFmtId="0" fontId="28" fillId="3" borderId="0" xfId="0" applyFont="1" applyFill="1" applyAlignment="1">
      <alignment vertical="center"/>
    </xf>
    <xf numFmtId="0" fontId="11" fillId="2" borderId="7" xfId="0" applyFont="1" applyFill="1" applyBorder="1" applyAlignment="1">
      <alignment vertical="center"/>
    </xf>
    <xf numFmtId="0" fontId="11" fillId="2" borderId="0" xfId="0" applyFont="1" applyFill="1" applyAlignment="1">
      <alignment vertical="center"/>
    </xf>
    <xf numFmtId="0" fontId="11" fillId="2" borderId="9" xfId="0" applyFont="1" applyFill="1" applyBorder="1" applyAlignment="1">
      <alignment vertical="center"/>
    </xf>
    <xf numFmtId="0" fontId="14" fillId="2" borderId="0" xfId="1" applyFill="1" applyAlignment="1">
      <alignment vertical="center"/>
    </xf>
    <xf numFmtId="0" fontId="14" fillId="2" borderId="0" xfId="1" applyFill="1" applyAlignment="1">
      <alignment horizontal="right" vertical="center"/>
    </xf>
    <xf numFmtId="1" fontId="14" fillId="2" borderId="0" xfId="1" applyNumberFormat="1" applyFill="1" applyAlignment="1">
      <alignment horizontal="right" vertical="center"/>
    </xf>
    <xf numFmtId="1" fontId="14" fillId="2" borderId="9" xfId="1" applyNumberFormat="1" applyFill="1" applyBorder="1" applyAlignment="1">
      <alignment horizontal="right" vertical="center"/>
    </xf>
    <xf numFmtId="0" fontId="14" fillId="2" borderId="3" xfId="1" applyFill="1" applyBorder="1" applyAlignment="1">
      <alignment vertical="center"/>
    </xf>
    <xf numFmtId="0" fontId="14" fillId="2" borderId="9" xfId="1" applyFill="1" applyBorder="1" applyAlignment="1">
      <alignment horizontal="left" vertical="center" wrapText="1"/>
    </xf>
    <xf numFmtId="1" fontId="14" fillId="2" borderId="8" xfId="1" applyNumberFormat="1" applyFill="1" applyBorder="1" applyAlignment="1">
      <alignment horizontal="right" vertical="center"/>
    </xf>
    <xf numFmtId="0" fontId="14" fillId="3" borderId="5" xfId="1" applyFill="1" applyBorder="1" applyAlignment="1">
      <alignment horizontal="left" vertical="center"/>
    </xf>
    <xf numFmtId="0" fontId="15" fillId="2" borderId="0" xfId="1" applyFont="1" applyFill="1" applyAlignment="1">
      <alignment vertical="center" wrapText="1"/>
    </xf>
    <xf numFmtId="0" fontId="15" fillId="3" borderId="0" xfId="1" applyFont="1" applyFill="1" applyAlignment="1">
      <alignment horizontal="left" vertical="center" wrapText="1"/>
    </xf>
    <xf numFmtId="0" fontId="16" fillId="3" borderId="0" xfId="1" applyFont="1" applyFill="1" applyAlignment="1">
      <alignment vertical="center"/>
    </xf>
    <xf numFmtId="0" fontId="15" fillId="3" borderId="0" xfId="1" applyFont="1" applyFill="1" applyAlignment="1">
      <alignment vertical="center"/>
    </xf>
    <xf numFmtId="0" fontId="12" fillId="0" borderId="9" xfId="0" applyFont="1" applyBorder="1" applyAlignment="1" applyProtection="1">
      <alignment horizontal="left" vertical="center"/>
      <protection locked="0"/>
    </xf>
    <xf numFmtId="167" fontId="12" fillId="0" borderId="16" xfId="3" applyNumberFormat="1" applyFont="1" applyBorder="1" applyAlignment="1" applyProtection="1">
      <alignment horizontal="right" vertical="center"/>
      <protection locked="0"/>
    </xf>
    <xf numFmtId="167" fontId="25" fillId="0" borderId="0" xfId="3" applyNumberFormat="1" applyFont="1" applyFill="1" applyBorder="1" applyAlignment="1" applyProtection="1">
      <alignment horizontal="center" vertical="center"/>
      <protection locked="0"/>
    </xf>
    <xf numFmtId="167" fontId="15" fillId="2" borderId="10" xfId="3" applyNumberFormat="1" applyFont="1" applyFill="1" applyBorder="1" applyAlignment="1" applyProtection="1">
      <alignment horizontal="center" vertical="center"/>
    </xf>
    <xf numFmtId="168" fontId="14" fillId="2" borderId="10" xfId="3" applyNumberFormat="1" applyFont="1" applyFill="1" applyBorder="1" applyAlignment="1" applyProtection="1">
      <alignment horizontal="right" vertical="center"/>
    </xf>
    <xf numFmtId="168" fontId="14" fillId="2" borderId="12" xfId="3" applyNumberFormat="1" applyFont="1" applyFill="1" applyBorder="1" applyAlignment="1" applyProtection="1">
      <alignment horizontal="right" vertical="center"/>
    </xf>
    <xf numFmtId="168" fontId="14" fillId="2" borderId="0" xfId="3" applyNumberFormat="1" applyFont="1" applyFill="1" applyBorder="1" applyAlignment="1" applyProtection="1">
      <alignment horizontal="right" vertical="center"/>
    </xf>
    <xf numFmtId="168" fontId="14" fillId="2" borderId="9" xfId="3" applyNumberFormat="1" applyFont="1" applyFill="1" applyBorder="1" applyAlignment="1" applyProtection="1">
      <alignment horizontal="right" vertical="center"/>
    </xf>
    <xf numFmtId="168" fontId="12" fillId="0" borderId="9" xfId="3" applyNumberFormat="1" applyFont="1" applyBorder="1" applyAlignment="1" applyProtection="1">
      <alignment horizontal="right" vertical="center"/>
      <protection locked="0"/>
    </xf>
    <xf numFmtId="168" fontId="12" fillId="2" borderId="9" xfId="3" applyNumberFormat="1" applyFont="1" applyFill="1" applyBorder="1" applyAlignment="1" applyProtection="1">
      <alignment horizontal="right" vertical="center"/>
    </xf>
    <xf numFmtId="168" fontId="15" fillId="2" borderId="8" xfId="3" applyNumberFormat="1" applyFont="1" applyFill="1" applyBorder="1" applyAlignment="1" applyProtection="1">
      <alignment horizontal="right" vertical="center"/>
    </xf>
    <xf numFmtId="168" fontId="14" fillId="2" borderId="9" xfId="3" applyNumberFormat="1" applyFont="1" applyFill="1" applyBorder="1" applyAlignment="1" applyProtection="1">
      <alignment horizontal="right" vertical="center"/>
      <protection locked="0"/>
    </xf>
    <xf numFmtId="167" fontId="14" fillId="2" borderId="9" xfId="3" applyNumberFormat="1" applyFont="1" applyFill="1" applyBorder="1" applyAlignment="1" applyProtection="1">
      <alignment horizontal="right" vertical="center"/>
    </xf>
    <xf numFmtId="0" fontId="10" fillId="0" borderId="0" xfId="0" applyFont="1" applyAlignment="1">
      <alignment vertical="center"/>
    </xf>
    <xf numFmtId="167" fontId="19" fillId="2" borderId="5" xfId="3" applyNumberFormat="1" applyFont="1" applyFill="1" applyBorder="1" applyAlignment="1" applyProtection="1">
      <alignment horizontal="right" vertical="center"/>
    </xf>
    <xf numFmtId="0" fontId="11" fillId="0" borderId="0" xfId="0" applyFont="1" applyAlignment="1" applyProtection="1">
      <alignment vertical="center"/>
      <protection locked="0"/>
    </xf>
    <xf numFmtId="168" fontId="11" fillId="2" borderId="9" xfId="3" applyNumberFormat="1" applyFont="1" applyFill="1" applyBorder="1" applyAlignment="1" applyProtection="1">
      <alignment horizontal="right" vertical="center"/>
    </xf>
    <xf numFmtId="168" fontId="11" fillId="2" borderId="12" xfId="3" applyNumberFormat="1" applyFont="1" applyFill="1" applyBorder="1" applyAlignment="1" applyProtection="1">
      <alignment horizontal="right" vertical="center"/>
    </xf>
    <xf numFmtId="168" fontId="14" fillId="2" borderId="8" xfId="3" applyNumberFormat="1" applyFont="1" applyFill="1" applyBorder="1" applyAlignment="1" applyProtection="1">
      <alignment horizontal="right" vertical="center"/>
    </xf>
    <xf numFmtId="168" fontId="15" fillId="2" borderId="12" xfId="3" applyNumberFormat="1" applyFont="1" applyFill="1" applyBorder="1" applyAlignment="1" applyProtection="1">
      <alignment horizontal="right" vertical="center"/>
    </xf>
    <xf numFmtId="168" fontId="15" fillId="2" borderId="9" xfId="3" applyNumberFormat="1" applyFont="1" applyFill="1" applyBorder="1" applyAlignment="1" applyProtection="1">
      <alignment horizontal="right" vertical="center"/>
    </xf>
    <xf numFmtId="0" fontId="9" fillId="2" borderId="0" xfId="0" applyFont="1" applyFill="1" applyAlignment="1">
      <alignment vertical="center"/>
    </xf>
    <xf numFmtId="167" fontId="34" fillId="2" borderId="9" xfId="3" applyNumberFormat="1" applyFont="1" applyFill="1" applyBorder="1" applyAlignment="1" applyProtection="1">
      <alignment horizontal="right" vertical="center"/>
    </xf>
    <xf numFmtId="167" fontId="32" fillId="2" borderId="0" xfId="3" applyNumberFormat="1" applyFont="1" applyFill="1" applyBorder="1" applyAlignment="1" applyProtection="1">
      <alignment vertical="center"/>
    </xf>
    <xf numFmtId="167" fontId="32" fillId="2" borderId="9" xfId="3" applyNumberFormat="1" applyFont="1" applyFill="1" applyBorder="1" applyAlignment="1" applyProtection="1">
      <alignment vertical="center"/>
    </xf>
    <xf numFmtId="167" fontId="34" fillId="2" borderId="7" xfId="3" applyNumberFormat="1" applyFont="1" applyFill="1" applyBorder="1" applyAlignment="1" applyProtection="1">
      <alignment vertical="center"/>
    </xf>
    <xf numFmtId="167" fontId="34" fillId="2" borderId="9" xfId="3" applyNumberFormat="1" applyFont="1" applyFill="1" applyBorder="1" applyAlignment="1" applyProtection="1">
      <alignment vertical="center"/>
    </xf>
    <xf numFmtId="0" fontId="32" fillId="0" borderId="0" xfId="0" applyFont="1" applyAlignment="1">
      <alignment vertical="center"/>
    </xf>
    <xf numFmtId="167" fontId="35" fillId="2" borderId="9" xfId="3" applyNumberFormat="1" applyFont="1" applyFill="1" applyBorder="1" applyAlignment="1" applyProtection="1">
      <alignment horizontal="right" vertical="center"/>
    </xf>
    <xf numFmtId="0" fontId="10" fillId="0" borderId="0" xfId="0" applyFont="1"/>
    <xf numFmtId="168" fontId="14" fillId="2" borderId="2" xfId="3" applyNumberFormat="1" applyFont="1" applyFill="1" applyBorder="1" applyAlignment="1" applyProtection="1">
      <alignment horizontal="right" vertical="center"/>
    </xf>
    <xf numFmtId="168" fontId="14" fillId="2" borderId="7" xfId="3" applyNumberFormat="1" applyFont="1" applyFill="1" applyBorder="1" applyAlignment="1" applyProtection="1">
      <alignment horizontal="right" vertical="center"/>
    </xf>
    <xf numFmtId="0" fontId="31" fillId="0" borderId="0" xfId="0" applyFont="1"/>
    <xf numFmtId="0" fontId="5" fillId="0" borderId="0" xfId="0" applyFont="1" applyAlignment="1" applyProtection="1">
      <alignment vertical="center"/>
      <protection locked="0"/>
    </xf>
    <xf numFmtId="167" fontId="5" fillId="0" borderId="0" xfId="3" applyNumberFormat="1" applyFont="1" applyBorder="1" applyAlignment="1" applyProtection="1">
      <alignment vertical="center"/>
    </xf>
    <xf numFmtId="0" fontId="5" fillId="0" borderId="0" xfId="0" applyFont="1" applyAlignment="1">
      <alignment vertical="center"/>
    </xf>
    <xf numFmtId="167" fontId="16" fillId="2" borderId="9" xfId="3" applyNumberFormat="1" applyFont="1" applyFill="1" applyBorder="1" applyAlignment="1" applyProtection="1">
      <alignment vertical="center"/>
    </xf>
    <xf numFmtId="167" fontId="14" fillId="2" borderId="9" xfId="3" applyNumberFormat="1" applyFont="1" applyFill="1" applyBorder="1" applyAlignment="1" applyProtection="1">
      <alignment vertical="center"/>
    </xf>
    <xf numFmtId="168" fontId="14" fillId="2" borderId="9" xfId="3" applyNumberFormat="1" applyFont="1" applyFill="1" applyBorder="1" applyAlignment="1" applyProtection="1">
      <alignment horizontal="right"/>
    </xf>
    <xf numFmtId="3" fontId="12" fillId="0" borderId="0" xfId="1" applyNumberFormat="1" applyFont="1" applyAlignment="1" applyProtection="1">
      <alignment horizontal="right" vertical="center"/>
      <protection locked="0"/>
    </xf>
    <xf numFmtId="0" fontId="14" fillId="2" borderId="0" xfId="1" applyFill="1" applyAlignment="1">
      <alignment horizontal="left" vertical="center"/>
    </xf>
    <xf numFmtId="169" fontId="15" fillId="2" borderId="5" xfId="3" applyNumberFormat="1" applyFont="1" applyFill="1" applyBorder="1" applyAlignment="1" applyProtection="1">
      <alignment horizontal="right" vertical="center"/>
    </xf>
    <xf numFmtId="0" fontId="6" fillId="3" borderId="0" xfId="0" applyFont="1" applyFill="1" applyAlignment="1">
      <alignment vertical="center"/>
    </xf>
    <xf numFmtId="0" fontId="17" fillId="3" borderId="0" xfId="0" applyFont="1" applyFill="1" applyAlignment="1">
      <alignment vertical="center"/>
    </xf>
    <xf numFmtId="0" fontId="17" fillId="3" borderId="0" xfId="0" applyFont="1" applyFill="1" applyAlignment="1">
      <alignment horizontal="right" vertical="center"/>
    </xf>
    <xf numFmtId="167" fontId="7" fillId="2" borderId="0" xfId="3" applyNumberFormat="1" applyFont="1" applyFill="1" applyProtection="1">
      <protection locked="0"/>
    </xf>
    <xf numFmtId="0" fontId="10" fillId="3" borderId="0" xfId="0" applyFont="1" applyFill="1" applyAlignment="1">
      <alignment vertical="center"/>
    </xf>
    <xf numFmtId="0" fontId="17" fillId="3" borderId="0" xfId="0" applyFont="1" applyFill="1" applyAlignment="1" applyProtection="1">
      <alignment vertical="center"/>
      <protection locked="0"/>
    </xf>
    <xf numFmtId="0" fontId="17" fillId="3" borderId="0" xfId="0" applyFont="1" applyFill="1" applyAlignment="1" applyProtection="1">
      <alignment horizontal="right" vertical="center"/>
      <protection locked="0"/>
    </xf>
    <xf numFmtId="0" fontId="27" fillId="3" borderId="0" xfId="0" applyFont="1" applyFill="1" applyAlignment="1" applyProtection="1">
      <alignment horizontal="right" vertical="center"/>
      <protection locked="0"/>
    </xf>
    <xf numFmtId="0" fontId="5" fillId="3" borderId="0" xfId="0" applyFont="1" applyFill="1" applyAlignment="1">
      <alignment vertical="center"/>
    </xf>
    <xf numFmtId="0" fontId="11" fillId="2" borderId="0" xfId="0" applyFont="1" applyFill="1" applyAlignment="1">
      <alignment vertical="center" wrapText="1"/>
    </xf>
    <xf numFmtId="0" fontId="11" fillId="2" borderId="4" xfId="0" applyFont="1" applyFill="1" applyBorder="1" applyAlignment="1" applyProtection="1">
      <alignment vertical="center"/>
      <protection locked="0"/>
    </xf>
    <xf numFmtId="0" fontId="9" fillId="2" borderId="7" xfId="0" applyFont="1" applyFill="1" applyBorder="1" applyAlignment="1">
      <alignment vertical="center"/>
    </xf>
    <xf numFmtId="0" fontId="10" fillId="3" borderId="0" xfId="0" applyFont="1" applyFill="1"/>
    <xf numFmtId="0" fontId="31" fillId="3" borderId="0" xfId="0" applyFont="1" applyFill="1"/>
    <xf numFmtId="0" fontId="32" fillId="3" borderId="0" xfId="0" applyFont="1" applyFill="1" applyAlignment="1">
      <alignment vertical="center"/>
    </xf>
    <xf numFmtId="0" fontId="8" fillId="3" borderId="0" xfId="0" applyFont="1" applyFill="1" applyAlignment="1">
      <alignment vertical="center"/>
    </xf>
    <xf numFmtId="0" fontId="14" fillId="2" borderId="0" xfId="0" applyFont="1" applyFill="1" applyAlignment="1">
      <alignment vertical="center"/>
    </xf>
    <xf numFmtId="0" fontId="32" fillId="2" borderId="3" xfId="0" applyFont="1" applyFill="1" applyBorder="1" applyAlignment="1">
      <alignment vertical="center"/>
    </xf>
    <xf numFmtId="0" fontId="11" fillId="2" borderId="13" xfId="0" applyFont="1" applyFill="1" applyBorder="1" applyAlignment="1">
      <alignment horizontal="center" vertical="center"/>
    </xf>
    <xf numFmtId="168" fontId="14" fillId="2" borderId="13" xfId="3" applyNumberFormat="1" applyFont="1" applyFill="1" applyBorder="1" applyAlignment="1" applyProtection="1">
      <alignment vertical="center"/>
    </xf>
    <xf numFmtId="0" fontId="11" fillId="2" borderId="9" xfId="0" applyFont="1" applyFill="1" applyBorder="1" applyAlignment="1">
      <alignment vertical="center" wrapText="1"/>
    </xf>
    <xf numFmtId="0" fontId="11" fillId="2" borderId="8" xfId="0" applyFont="1" applyFill="1" applyBorder="1" applyAlignment="1">
      <alignment vertical="center" wrapText="1"/>
    </xf>
    <xf numFmtId="0" fontId="31" fillId="2" borderId="0" xfId="0" applyFont="1" applyFill="1"/>
    <xf numFmtId="0" fontId="32" fillId="2" borderId="0" xfId="0" applyFont="1" applyFill="1" applyAlignment="1">
      <alignment vertical="center"/>
    </xf>
    <xf numFmtId="0" fontId="7" fillId="2" borderId="2" xfId="0" applyFont="1" applyFill="1" applyBorder="1" applyAlignment="1">
      <alignment vertical="center"/>
    </xf>
    <xf numFmtId="0" fontId="31" fillId="2" borderId="3" xfId="0" applyFont="1" applyFill="1" applyBorder="1"/>
    <xf numFmtId="167" fontId="31" fillId="2" borderId="0" xfId="3" applyNumberFormat="1" applyFont="1" applyFill="1" applyBorder="1" applyProtection="1"/>
    <xf numFmtId="0" fontId="34" fillId="3" borderId="0" xfId="0" applyFont="1" applyFill="1" applyAlignment="1">
      <alignment vertical="center"/>
    </xf>
    <xf numFmtId="0" fontId="31" fillId="2" borderId="9" xfId="0" applyFont="1" applyFill="1" applyBorder="1"/>
    <xf numFmtId="0" fontId="32" fillId="2" borderId="9" xfId="0" applyFont="1" applyFill="1" applyBorder="1" applyAlignment="1">
      <alignment vertical="center"/>
    </xf>
    <xf numFmtId="0" fontId="14" fillId="2" borderId="9" xfId="0" applyFont="1" applyFill="1" applyBorder="1" applyAlignment="1">
      <alignment vertical="center"/>
    </xf>
    <xf numFmtId="0" fontId="32" fillId="2" borderId="11" xfId="0" applyFont="1" applyFill="1" applyBorder="1" applyAlignment="1">
      <alignment vertical="center"/>
    </xf>
    <xf numFmtId="0" fontId="9" fillId="2" borderId="9" xfId="0" applyFont="1" applyFill="1" applyBorder="1" applyAlignment="1">
      <alignment vertical="center"/>
    </xf>
    <xf numFmtId="0" fontId="11" fillId="2" borderId="7" xfId="0" applyFont="1" applyFill="1" applyBorder="1" applyAlignment="1">
      <alignment vertical="center" wrapText="1"/>
    </xf>
    <xf numFmtId="0" fontId="14" fillId="2" borderId="9" xfId="0" applyFont="1" applyFill="1" applyBorder="1" applyAlignment="1">
      <alignment vertical="center" wrapText="1"/>
    </xf>
    <xf numFmtId="0" fontId="15" fillId="2" borderId="9" xfId="0" applyFont="1" applyFill="1" applyBorder="1" applyAlignment="1">
      <alignment vertical="center"/>
    </xf>
    <xf numFmtId="0" fontId="22" fillId="2" borderId="9" xfId="0" applyFont="1" applyFill="1" applyBorder="1" applyAlignment="1">
      <alignment vertical="center" wrapText="1"/>
    </xf>
    <xf numFmtId="0" fontId="18" fillId="2" borderId="12" xfId="0" applyFont="1" applyFill="1" applyBorder="1" applyAlignment="1">
      <alignment vertical="center"/>
    </xf>
    <xf numFmtId="0" fontId="11" fillId="2" borderId="7" xfId="0" applyFont="1" applyFill="1" applyBorder="1"/>
    <xf numFmtId="0" fontId="36" fillId="2" borderId="9" xfId="0" applyFont="1" applyFill="1" applyBorder="1"/>
    <xf numFmtId="0" fontId="36" fillId="2" borderId="7" xfId="0" applyFont="1" applyFill="1" applyBorder="1"/>
    <xf numFmtId="165" fontId="24" fillId="2" borderId="0" xfId="1" applyNumberFormat="1" applyFont="1" applyFill="1" applyAlignment="1">
      <alignment horizontal="left" vertical="center"/>
    </xf>
    <xf numFmtId="0" fontId="13" fillId="0" borderId="0" xfId="0" applyFont="1"/>
    <xf numFmtId="0" fontId="13" fillId="0" borderId="0" xfId="0" applyFont="1" applyAlignment="1" applyProtection="1">
      <alignment vertical="center"/>
      <protection locked="0"/>
    </xf>
    <xf numFmtId="0" fontId="31" fillId="0" borderId="0" xfId="0" applyFont="1" applyAlignment="1">
      <alignment vertical="center"/>
    </xf>
    <xf numFmtId="0" fontId="29" fillId="3" borderId="0" xfId="0" applyFont="1" applyFill="1" applyAlignment="1">
      <alignment vertical="center"/>
    </xf>
    <xf numFmtId="0" fontId="15" fillId="3" borderId="0" xfId="1" applyFont="1" applyFill="1" applyAlignment="1">
      <alignment vertical="center" wrapText="1"/>
    </xf>
    <xf numFmtId="0" fontId="27" fillId="3" borderId="0" xfId="1" applyFont="1" applyFill="1" applyAlignment="1">
      <alignment horizontal="right" vertical="center"/>
    </xf>
    <xf numFmtId="0" fontId="14" fillId="3" borderId="0" xfId="1" applyFill="1" applyAlignment="1">
      <alignment vertical="center" wrapText="1"/>
    </xf>
    <xf numFmtId="0" fontId="17" fillId="3" borderId="0" xfId="1" applyFont="1" applyFill="1" applyAlignment="1">
      <alignment vertical="center"/>
    </xf>
    <xf numFmtId="1" fontId="14" fillId="3" borderId="0" xfId="1" applyNumberFormat="1" applyFill="1" applyAlignment="1">
      <alignment vertical="center"/>
    </xf>
    <xf numFmtId="1" fontId="14" fillId="3" borderId="18" xfId="1" applyNumberFormat="1" applyFill="1" applyBorder="1" applyAlignment="1">
      <alignment horizontal="right" vertical="center"/>
    </xf>
    <xf numFmtId="1" fontId="14" fillId="3" borderId="6" xfId="1" applyNumberFormat="1" applyFill="1" applyBorder="1" applyAlignment="1">
      <alignment horizontal="right" vertical="center"/>
    </xf>
    <xf numFmtId="0" fontId="14" fillId="3" borderId="0" xfId="1" applyFill="1" applyAlignment="1">
      <alignment horizontal="left" vertical="center"/>
    </xf>
    <xf numFmtId="0" fontId="14" fillId="2" borderId="0" xfId="1" applyFill="1" applyAlignment="1">
      <alignment horizontal="right" vertical="center" wrapText="1"/>
    </xf>
    <xf numFmtId="3" fontId="14" fillId="0" borderId="0" xfId="1" applyNumberFormat="1" applyAlignment="1">
      <alignment horizontal="left" vertical="center"/>
    </xf>
    <xf numFmtId="0" fontId="14" fillId="2" borderId="1" xfId="1" applyFill="1" applyBorder="1" applyAlignment="1">
      <alignment vertical="center"/>
    </xf>
    <xf numFmtId="0" fontId="14" fillId="2" borderId="4" xfId="1" applyFill="1" applyBorder="1" applyAlignment="1">
      <alignment vertical="center"/>
    </xf>
    <xf numFmtId="0" fontId="14" fillId="2" borderId="9" xfId="1" applyFill="1" applyBorder="1" applyAlignment="1">
      <alignment horizontal="right" vertical="center"/>
    </xf>
    <xf numFmtId="0" fontId="37" fillId="0" borderId="0" xfId="0" applyFont="1" applyAlignment="1" applyProtection="1">
      <alignment vertical="center"/>
      <protection locked="0"/>
    </xf>
    <xf numFmtId="49" fontId="14" fillId="3" borderId="5" xfId="1" applyNumberFormat="1" applyFill="1" applyBorder="1" applyAlignment="1">
      <alignment horizontal="right" vertical="center"/>
    </xf>
    <xf numFmtId="0" fontId="14" fillId="3" borderId="17" xfId="1" applyFill="1" applyBorder="1" applyAlignment="1">
      <alignment vertical="center"/>
    </xf>
    <xf numFmtId="0" fontId="14" fillId="3" borderId="18" xfId="1" applyFill="1" applyBorder="1" applyAlignment="1">
      <alignment vertical="center"/>
    </xf>
    <xf numFmtId="0" fontId="14" fillId="3" borderId="19" xfId="1" applyFill="1" applyBorder="1" applyAlignment="1">
      <alignment vertical="center"/>
    </xf>
    <xf numFmtId="0" fontId="14" fillId="3" borderId="6" xfId="1" applyFill="1" applyBorder="1" applyAlignment="1">
      <alignment vertical="center"/>
    </xf>
    <xf numFmtId="3" fontId="15" fillId="3" borderId="2" xfId="1" applyNumberFormat="1" applyFont="1" applyFill="1" applyBorder="1" applyAlignment="1">
      <alignment horizontal="left" vertical="center"/>
    </xf>
    <xf numFmtId="3" fontId="15" fillId="3" borderId="0" xfId="1" applyNumberFormat="1" applyFont="1" applyFill="1" applyAlignment="1">
      <alignment horizontal="left" vertical="center"/>
    </xf>
    <xf numFmtId="0" fontId="7" fillId="2" borderId="0" xfId="0" applyFont="1" applyFill="1" applyAlignment="1">
      <alignment vertical="center" wrapText="1"/>
    </xf>
    <xf numFmtId="0" fontId="5" fillId="0" borderId="0" xfId="0" applyFont="1" applyAlignment="1">
      <alignment vertical="center" wrapText="1"/>
    </xf>
    <xf numFmtId="0" fontId="31" fillId="0" borderId="0" xfId="0" applyFont="1" applyAlignment="1">
      <alignment horizontal="left" vertical="center"/>
    </xf>
    <xf numFmtId="0" fontId="39" fillId="3" borderId="0" xfId="0" applyFont="1" applyFill="1" applyAlignment="1">
      <alignment vertical="center"/>
    </xf>
    <xf numFmtId="49" fontId="11" fillId="2" borderId="0" xfId="0" applyNumberFormat="1" applyFont="1" applyFill="1" applyAlignment="1">
      <alignment vertical="center"/>
    </xf>
    <xf numFmtId="167" fontId="11" fillId="2" borderId="13" xfId="3" applyNumberFormat="1" applyFont="1" applyFill="1" applyBorder="1" applyAlignment="1" applyProtection="1">
      <alignment horizontal="right" wrapText="1"/>
    </xf>
    <xf numFmtId="0" fontId="11" fillId="2" borderId="0" xfId="0" applyFont="1" applyFill="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5" fillId="0" borderId="0" xfId="0" applyFont="1" applyAlignment="1">
      <alignment horizontal="left" vertical="center"/>
    </xf>
    <xf numFmtId="0" fontId="4" fillId="0" borderId="0" xfId="0" applyFont="1" applyAlignment="1">
      <alignment vertical="center"/>
    </xf>
    <xf numFmtId="167" fontId="32" fillId="2" borderId="12" xfId="3" applyNumberFormat="1" applyFont="1" applyFill="1" applyBorder="1" applyAlignment="1" applyProtection="1">
      <alignment vertical="center"/>
    </xf>
    <xf numFmtId="0" fontId="11" fillId="2" borderId="2" xfId="0" applyFont="1" applyFill="1" applyBorder="1" applyAlignment="1">
      <alignment horizontal="left" vertical="top"/>
    </xf>
    <xf numFmtId="0" fontId="11" fillId="2" borderId="0" xfId="0" applyFont="1" applyFill="1" applyAlignment="1">
      <alignment horizontal="left" vertical="top"/>
    </xf>
    <xf numFmtId="0" fontId="11" fillId="3" borderId="0" xfId="0" applyFont="1" applyFill="1" applyAlignment="1">
      <alignment horizontal="left" vertical="top"/>
    </xf>
    <xf numFmtId="0" fontId="14" fillId="2" borderId="9" xfId="0" applyFont="1" applyFill="1" applyBorder="1"/>
    <xf numFmtId="0" fontId="11" fillId="2" borderId="0" xfId="0" applyFont="1" applyFill="1" applyAlignment="1" applyProtection="1">
      <alignment horizontal="left" vertical="top"/>
      <protection locked="0"/>
    </xf>
    <xf numFmtId="0" fontId="15" fillId="2" borderId="0" xfId="1" applyFont="1" applyFill="1" applyAlignment="1">
      <alignment vertical="center"/>
    </xf>
    <xf numFmtId="0" fontId="41" fillId="0" borderId="0" xfId="0" applyFont="1" applyAlignment="1">
      <alignment vertical="center"/>
    </xf>
    <xf numFmtId="0" fontId="15" fillId="2" borderId="0" xfId="1" applyFont="1" applyFill="1" applyAlignment="1">
      <alignment horizontal="right" vertical="center" wrapText="1"/>
    </xf>
    <xf numFmtId="0" fontId="15" fillId="2" borderId="9" xfId="1" applyFont="1" applyFill="1" applyBorder="1" applyAlignment="1">
      <alignment horizontal="left" vertical="center" wrapText="1"/>
    </xf>
    <xf numFmtId="14" fontId="12" fillId="0" borderId="0" xfId="1" applyNumberFormat="1" applyFont="1" applyAlignment="1" applyProtection="1">
      <alignment horizontal="right" vertical="center"/>
      <protection locked="0"/>
    </xf>
    <xf numFmtId="0" fontId="13" fillId="0" borderId="1" xfId="0" applyFont="1" applyBorder="1"/>
    <xf numFmtId="0" fontId="31" fillId="0" borderId="7" xfId="0" applyFont="1" applyBorder="1" applyAlignment="1">
      <alignment horizontal="left" vertical="center"/>
    </xf>
    <xf numFmtId="0" fontId="31" fillId="0" borderId="3" xfId="0" applyFont="1" applyBorder="1"/>
    <xf numFmtId="0" fontId="41" fillId="0" borderId="9" xfId="0" applyFont="1" applyBorder="1" applyAlignment="1">
      <alignment vertical="center"/>
    </xf>
    <xf numFmtId="0" fontId="31" fillId="0" borderId="9" xfId="0" applyFont="1" applyBorder="1" applyAlignment="1">
      <alignment vertical="center"/>
    </xf>
    <xf numFmtId="0" fontId="31" fillId="0" borderId="4" xfId="0" applyFont="1" applyBorder="1"/>
    <xf numFmtId="0" fontId="31" fillId="0" borderId="8" xfId="0" applyFont="1" applyBorder="1" applyAlignment="1">
      <alignment vertical="center"/>
    </xf>
    <xf numFmtId="0" fontId="31" fillId="0" borderId="1" xfId="0" applyFont="1" applyBorder="1"/>
    <xf numFmtId="0" fontId="31" fillId="0" borderId="7" xfId="0" applyFont="1" applyBorder="1" applyAlignment="1">
      <alignment vertical="center"/>
    </xf>
    <xf numFmtId="0" fontId="13" fillId="0" borderId="3" xfId="0" applyFont="1" applyBorder="1"/>
    <xf numFmtId="0" fontId="31" fillId="0" borderId="9" xfId="0" applyFont="1" applyBorder="1" applyAlignment="1">
      <alignment horizontal="left" vertical="center"/>
    </xf>
    <xf numFmtId="9" fontId="31" fillId="0" borderId="9" xfId="0" applyNumberFormat="1" applyFont="1" applyBorder="1" applyAlignment="1">
      <alignment horizontal="left" vertical="center"/>
    </xf>
    <xf numFmtId="9" fontId="31" fillId="0" borderId="8" xfId="0" applyNumberFormat="1" applyFont="1" applyBorder="1" applyAlignment="1">
      <alignment horizontal="left" vertical="center"/>
    </xf>
    <xf numFmtId="0" fontId="31" fillId="0" borderId="2" xfId="0" applyFont="1" applyBorder="1" applyAlignment="1">
      <alignment vertical="center"/>
    </xf>
    <xf numFmtId="0" fontId="31" fillId="0" borderId="2" xfId="0" applyFont="1" applyBorder="1"/>
    <xf numFmtId="0" fontId="31" fillId="0" borderId="7" xfId="0" applyFont="1" applyBorder="1"/>
    <xf numFmtId="0" fontId="31" fillId="0" borderId="9" xfId="0" applyFont="1" applyBorder="1"/>
    <xf numFmtId="0" fontId="31" fillId="0" borderId="5" xfId="0" applyFont="1" applyBorder="1" applyAlignment="1">
      <alignment vertical="center"/>
    </xf>
    <xf numFmtId="0" fontId="31" fillId="0" borderId="5" xfId="0" applyFont="1" applyBorder="1"/>
    <xf numFmtId="0" fontId="31" fillId="0" borderId="8" xfId="0" applyFont="1" applyBorder="1"/>
    <xf numFmtId="0" fontId="32" fillId="0" borderId="9" xfId="0" applyFont="1" applyBorder="1" applyAlignment="1">
      <alignment vertical="center"/>
    </xf>
    <xf numFmtId="0" fontId="34" fillId="0" borderId="0" xfId="0" applyFont="1" applyAlignment="1">
      <alignment vertical="center"/>
    </xf>
    <xf numFmtId="0" fontId="34" fillId="0" borderId="9" xfId="0" applyFont="1" applyBorder="1" applyAlignment="1">
      <alignment vertical="center"/>
    </xf>
    <xf numFmtId="0" fontId="38" fillId="0" borderId="0" xfId="0" applyFont="1"/>
    <xf numFmtId="0" fontId="38" fillId="0" borderId="9" xfId="0" applyFont="1" applyBorder="1" applyAlignment="1">
      <alignment vertical="center"/>
    </xf>
    <xf numFmtId="49" fontId="11" fillId="2" borderId="2" xfId="0" applyNumberFormat="1" applyFont="1" applyFill="1" applyBorder="1" applyAlignment="1">
      <alignment horizontal="left" vertical="center"/>
    </xf>
    <xf numFmtId="49" fontId="11" fillId="2" borderId="0" xfId="0" applyNumberFormat="1" applyFont="1" applyFill="1" applyAlignment="1">
      <alignment horizontal="left" vertical="top"/>
    </xf>
    <xf numFmtId="0" fontId="11" fillId="2" borderId="5" xfId="0" applyFont="1" applyFill="1" applyBorder="1" applyAlignment="1">
      <alignment horizontal="left" vertical="center"/>
    </xf>
    <xf numFmtId="0" fontId="6" fillId="0" borderId="0" xfId="0" applyFont="1" applyAlignment="1">
      <alignment horizontal="left" vertical="center"/>
    </xf>
    <xf numFmtId="0" fontId="43" fillId="3" borderId="0" xfId="0" applyFont="1" applyFill="1" applyAlignment="1">
      <alignment vertical="center"/>
    </xf>
    <xf numFmtId="0" fontId="44" fillId="3" borderId="0" xfId="0" applyFont="1" applyFill="1" applyAlignment="1">
      <alignment vertical="center"/>
    </xf>
    <xf numFmtId="167" fontId="11" fillId="2" borderId="2" xfId="3" applyNumberFormat="1" applyFont="1" applyFill="1" applyBorder="1" applyAlignment="1" applyProtection="1">
      <alignment horizontal="left" vertical="center"/>
    </xf>
    <xf numFmtId="167" fontId="7" fillId="2" borderId="0" xfId="3" applyNumberFormat="1" applyFont="1" applyFill="1" applyBorder="1" applyAlignment="1" applyProtection="1">
      <alignment horizontal="left" vertical="center"/>
    </xf>
    <xf numFmtId="0" fontId="11" fillId="2" borderId="0" xfId="0" applyFont="1" applyFill="1" applyAlignment="1">
      <alignment horizontal="left" vertical="center"/>
    </xf>
    <xf numFmtId="167" fontId="9" fillId="2" borderId="2" xfId="3" applyNumberFormat="1" applyFont="1" applyFill="1" applyBorder="1" applyAlignment="1" applyProtection="1">
      <alignment horizontal="left"/>
    </xf>
    <xf numFmtId="0" fontId="11" fillId="2" borderId="1" xfId="0" applyFont="1" applyFill="1" applyBorder="1" applyAlignment="1">
      <alignment horizontal="left" vertical="top"/>
    </xf>
    <xf numFmtId="0" fontId="11" fillId="2" borderId="3" xfId="0" applyFont="1" applyFill="1" applyBorder="1" applyAlignment="1">
      <alignment horizontal="left" vertical="top"/>
    </xf>
    <xf numFmtId="0" fontId="11" fillId="2" borderId="11" xfId="0" applyFont="1" applyFill="1" applyBorder="1" applyAlignment="1">
      <alignment horizontal="left" vertical="top"/>
    </xf>
    <xf numFmtId="0" fontId="18" fillId="2" borderId="3" xfId="0" applyFont="1" applyFill="1" applyBorder="1" applyAlignment="1">
      <alignment horizontal="left" vertical="top"/>
    </xf>
    <xf numFmtId="0" fontId="18" fillId="2" borderId="11" xfId="0" applyFont="1" applyFill="1" applyBorder="1" applyAlignment="1">
      <alignment horizontal="left" vertical="top"/>
    </xf>
    <xf numFmtId="0" fontId="14" fillId="2" borderId="3" xfId="0" applyFont="1" applyFill="1" applyBorder="1" applyAlignment="1">
      <alignment horizontal="left" vertical="top"/>
    </xf>
    <xf numFmtId="0" fontId="11" fillId="2" borderId="4" xfId="0" applyFont="1" applyFill="1" applyBorder="1" applyAlignment="1">
      <alignment horizontal="left" vertical="top"/>
    </xf>
    <xf numFmtId="0" fontId="35" fillId="2" borderId="7" xfId="0" applyFont="1" applyFill="1" applyBorder="1" applyAlignment="1">
      <alignment vertical="center"/>
    </xf>
    <xf numFmtId="0" fontId="12" fillId="3" borderId="14" xfId="0" applyFont="1" applyFill="1" applyBorder="1" applyAlignment="1" applyProtection="1">
      <alignment horizontal="left" vertical="center"/>
      <protection locked="0"/>
    </xf>
    <xf numFmtId="167" fontId="12" fillId="3" borderId="14" xfId="3" applyNumberFormat="1" applyFont="1" applyFill="1" applyBorder="1" applyAlignment="1" applyProtection="1">
      <alignment horizontal="right" vertical="center"/>
      <protection locked="0"/>
    </xf>
    <xf numFmtId="167" fontId="12" fillId="3" borderId="9" xfId="3" applyNumberFormat="1" applyFont="1" applyFill="1" applyBorder="1" applyAlignment="1" applyProtection="1">
      <alignment horizontal="right" vertical="center"/>
      <protection locked="0"/>
    </xf>
    <xf numFmtId="0" fontId="35" fillId="2" borderId="10" xfId="0" applyFont="1" applyFill="1" applyBorder="1" applyAlignment="1">
      <alignment vertical="center"/>
    </xf>
    <xf numFmtId="0" fontId="11" fillId="2" borderId="9" xfId="0" applyFont="1" applyFill="1" applyBorder="1"/>
    <xf numFmtId="0" fontId="11" fillId="2" borderId="0" xfId="0" applyFont="1" applyFill="1"/>
    <xf numFmtId="9" fontId="31" fillId="0" borderId="0" xfId="0" applyNumberFormat="1" applyFont="1" applyAlignment="1">
      <alignment horizontal="left" vertical="center"/>
    </xf>
    <xf numFmtId="0" fontId="15" fillId="2" borderId="0" xfId="1" applyFont="1" applyFill="1" applyAlignment="1">
      <alignment horizontal="left" vertical="center"/>
    </xf>
    <xf numFmtId="0" fontId="9" fillId="2" borderId="0" xfId="0" applyFont="1" applyFill="1" applyAlignment="1">
      <alignment horizontal="left" vertical="center"/>
    </xf>
    <xf numFmtId="0" fontId="35" fillId="2" borderId="4" xfId="2" applyFont="1" applyFill="1" applyBorder="1" applyAlignment="1">
      <alignment horizontal="left" vertical="center" wrapText="1"/>
    </xf>
    <xf numFmtId="0" fontId="35" fillId="2" borderId="0" xfId="2" applyFont="1" applyFill="1" applyAlignment="1">
      <alignment vertical="center"/>
    </xf>
    <xf numFmtId="0" fontId="35" fillId="2" borderId="0" xfId="2" applyFont="1" applyFill="1" applyAlignment="1">
      <alignment horizontal="left" vertical="center"/>
    </xf>
    <xf numFmtId="0" fontId="35" fillId="2" borderId="16" xfId="2" applyFont="1" applyFill="1" applyBorder="1" applyAlignment="1">
      <alignment horizontal="center" vertical="center" wrapText="1"/>
    </xf>
    <xf numFmtId="0" fontId="34" fillId="2" borderId="11" xfId="2" applyFont="1" applyFill="1" applyBorder="1" applyAlignment="1">
      <alignment horizontal="center" vertical="center"/>
    </xf>
    <xf numFmtId="0" fontId="34" fillId="2" borderId="10" xfId="2" applyFont="1" applyFill="1" applyBorder="1" applyAlignment="1">
      <alignment vertical="center" wrapText="1"/>
    </xf>
    <xf numFmtId="0" fontId="34" fillId="2" borderId="10" xfId="2" applyFont="1" applyFill="1" applyBorder="1" applyAlignment="1">
      <alignment horizontal="left" vertical="center"/>
    </xf>
    <xf numFmtId="0" fontId="34" fillId="2" borderId="16" xfId="0" applyFont="1" applyFill="1" applyBorder="1" applyAlignment="1">
      <alignment horizontal="center" vertical="center" wrapText="1"/>
    </xf>
    <xf numFmtId="0" fontId="34" fillId="2" borderId="16" xfId="0" applyFont="1" applyFill="1" applyBorder="1" applyAlignment="1">
      <alignment horizontal="center" vertical="center"/>
    </xf>
    <xf numFmtId="0" fontId="34" fillId="5" borderId="16" xfId="0" applyFont="1" applyFill="1" applyBorder="1" applyAlignment="1">
      <alignment horizontal="center" vertical="center" wrapText="1"/>
    </xf>
    <xf numFmtId="0" fontId="34" fillId="5" borderId="16" xfId="0" applyFont="1" applyFill="1" applyBorder="1" applyAlignment="1">
      <alignment horizontal="center" vertical="center"/>
    </xf>
    <xf numFmtId="0" fontId="34" fillId="2" borderId="10" xfId="2" applyFont="1" applyFill="1" applyBorder="1" applyAlignment="1">
      <alignment horizontal="left" vertical="center" wrapText="1"/>
    </xf>
    <xf numFmtId="0" fontId="34" fillId="2" borderId="16" xfId="0" quotePrefix="1" applyFont="1" applyFill="1" applyBorder="1" applyAlignment="1">
      <alignment horizontal="center" vertical="center" wrapText="1"/>
    </xf>
    <xf numFmtId="0" fontId="34" fillId="2" borderId="10" xfId="2" quotePrefix="1" applyFont="1" applyFill="1" applyBorder="1" applyAlignment="1">
      <alignment horizontal="left" vertical="center" wrapText="1"/>
    </xf>
    <xf numFmtId="3" fontId="15" fillId="2" borderId="5" xfId="1" applyNumberFormat="1" applyFont="1" applyFill="1" applyBorder="1" applyAlignment="1">
      <alignment vertical="center"/>
    </xf>
    <xf numFmtId="3" fontId="14" fillId="2" borderId="0" xfId="1" applyNumberFormat="1" applyFill="1" applyAlignment="1">
      <alignment horizontal="left" vertical="center"/>
    </xf>
    <xf numFmtId="3" fontId="12" fillId="2" borderId="0" xfId="1" applyNumberFormat="1" applyFont="1" applyFill="1" applyAlignment="1" applyProtection="1">
      <alignment horizontal="left" vertical="center"/>
      <protection locked="0"/>
    </xf>
    <xf numFmtId="0" fontId="25" fillId="2" borderId="0" xfId="1" applyFont="1" applyFill="1" applyAlignment="1" applyProtection="1">
      <alignment horizontal="left" vertical="center"/>
      <protection locked="0"/>
    </xf>
    <xf numFmtId="167" fontId="25" fillId="2" borderId="0" xfId="3" applyNumberFormat="1" applyFont="1" applyFill="1" applyBorder="1" applyAlignment="1" applyProtection="1">
      <alignment horizontal="center" vertical="center"/>
      <protection locked="0"/>
    </xf>
    <xf numFmtId="14" fontId="37" fillId="2" borderId="0" xfId="0" applyNumberFormat="1" applyFont="1" applyFill="1" applyAlignment="1" applyProtection="1">
      <alignment vertical="center"/>
      <protection locked="0"/>
    </xf>
    <xf numFmtId="0" fontId="37" fillId="2" borderId="0" xfId="0" applyFont="1" applyFill="1" applyAlignment="1" applyProtection="1">
      <alignment vertical="center"/>
      <protection locked="0"/>
    </xf>
    <xf numFmtId="0" fontId="12" fillId="2" borderId="0" xfId="1" applyFont="1" applyFill="1" applyAlignment="1" applyProtection="1">
      <alignment horizontal="right" vertical="center"/>
      <protection locked="0"/>
    </xf>
    <xf numFmtId="166" fontId="12" fillId="2" borderId="0" xfId="1" applyNumberFormat="1" applyFont="1" applyFill="1" applyAlignment="1" applyProtection="1">
      <alignment horizontal="right" vertical="center"/>
      <protection locked="0"/>
    </xf>
    <xf numFmtId="0" fontId="12" fillId="2" borderId="9" xfId="1" applyFont="1" applyFill="1" applyBorder="1" applyAlignment="1" applyProtection="1">
      <alignment horizontal="left" vertical="center" wrapText="1"/>
      <protection locked="0"/>
    </xf>
    <xf numFmtId="3" fontId="25" fillId="2" borderId="0" xfId="1" applyNumberFormat="1" applyFont="1" applyFill="1" applyAlignment="1" applyProtection="1">
      <alignment horizontal="left" vertical="center"/>
      <protection locked="0"/>
    </xf>
    <xf numFmtId="3" fontId="14" fillId="2" borderId="5" xfId="1" applyNumberFormat="1" applyFill="1" applyBorder="1" applyAlignment="1">
      <alignment horizontal="right" vertical="center"/>
    </xf>
    <xf numFmtId="3" fontId="26" fillId="2" borderId="5" xfId="1" applyNumberFormat="1" applyFont="1" applyFill="1" applyBorder="1" applyAlignment="1">
      <alignment horizontal="right" vertical="center"/>
    </xf>
    <xf numFmtId="166" fontId="26" fillId="2" borderId="5" xfId="1" applyNumberFormat="1" applyFont="1" applyFill="1" applyBorder="1" applyAlignment="1">
      <alignment horizontal="right" vertical="center"/>
    </xf>
    <xf numFmtId="3" fontId="26" fillId="2" borderId="8" xfId="1" applyNumberFormat="1" applyFont="1" applyFill="1" applyBorder="1" applyAlignment="1">
      <alignment horizontal="right" vertical="center"/>
    </xf>
    <xf numFmtId="171" fontId="12" fillId="0" borderId="0" xfId="5" applyNumberFormat="1" applyFont="1" applyFill="1" applyBorder="1" applyAlignment="1" applyProtection="1">
      <alignment horizontal="right" vertical="center"/>
      <protection locked="0"/>
    </xf>
    <xf numFmtId="0" fontId="14" fillId="3" borderId="3" xfId="1" applyFill="1" applyBorder="1" applyAlignment="1">
      <alignment vertical="center"/>
    </xf>
    <xf numFmtId="0" fontId="33" fillId="4" borderId="16" xfId="2" applyFont="1" applyFill="1" applyBorder="1" applyAlignment="1" applyProtection="1">
      <alignment horizontal="center" vertical="center" wrapText="1"/>
      <protection locked="0"/>
    </xf>
    <xf numFmtId="0" fontId="49" fillId="2" borderId="5" xfId="0" applyFont="1" applyFill="1" applyBorder="1"/>
    <xf numFmtId="0" fontId="49" fillId="2" borderId="0" xfId="0" applyFont="1" applyFill="1"/>
    <xf numFmtId="167" fontId="46" fillId="2" borderId="5" xfId="3" applyNumberFormat="1" applyFont="1" applyFill="1" applyBorder="1" applyAlignment="1" applyProtection="1">
      <alignment horizontal="right" vertical="center" wrapText="1"/>
    </xf>
    <xf numFmtId="0" fontId="9" fillId="2" borderId="2" xfId="0" applyFont="1" applyFill="1" applyBorder="1" applyAlignment="1">
      <alignment vertical="center"/>
    </xf>
    <xf numFmtId="0" fontId="11" fillId="2" borderId="2" xfId="0" applyFont="1" applyFill="1" applyBorder="1" applyAlignment="1">
      <alignment vertical="center" wrapText="1"/>
    </xf>
    <xf numFmtId="0" fontId="15" fillId="2" borderId="0" xfId="0" applyFont="1" applyFill="1" applyAlignment="1">
      <alignment vertical="center"/>
    </xf>
    <xf numFmtId="0" fontId="18" fillId="2" borderId="10" xfId="0" applyFont="1" applyFill="1" applyBorder="1" applyAlignment="1">
      <alignment vertical="center"/>
    </xf>
    <xf numFmtId="0" fontId="22" fillId="2" borderId="0" xfId="0" applyFont="1" applyFill="1" applyAlignment="1">
      <alignment vertical="center" wrapText="1"/>
    </xf>
    <xf numFmtId="0" fontId="36" fillId="2" borderId="2" xfId="0" applyFont="1" applyFill="1" applyBorder="1"/>
    <xf numFmtId="0" fontId="11" fillId="2" borderId="1" xfId="0" applyFont="1" applyFill="1" applyBorder="1"/>
    <xf numFmtId="0" fontId="36" fillId="2" borderId="3" xfId="0" applyFont="1" applyFill="1" applyBorder="1"/>
    <xf numFmtId="0" fontId="14" fillId="2" borderId="4" xfId="0" applyFont="1" applyFill="1" applyBorder="1"/>
    <xf numFmtId="0" fontId="15" fillId="2" borderId="0" xfId="1" applyFont="1" applyFill="1" applyAlignment="1">
      <alignment horizontal="center" vertical="center" wrapText="1"/>
    </xf>
    <xf numFmtId="1" fontId="15" fillId="2" borderId="0" xfId="1" applyNumberFormat="1" applyFont="1" applyFill="1" applyAlignment="1">
      <alignment horizontal="center" vertical="center" wrapText="1"/>
    </xf>
    <xf numFmtId="0" fontId="11" fillId="2" borderId="5" xfId="0" applyFont="1" applyFill="1" applyBorder="1" applyAlignment="1">
      <alignment vertical="center"/>
    </xf>
    <xf numFmtId="0" fontId="11" fillId="2" borderId="8" xfId="0" applyFont="1" applyFill="1" applyBorder="1" applyAlignment="1">
      <alignment vertical="center"/>
    </xf>
    <xf numFmtId="3" fontId="15" fillId="2" borderId="3" xfId="1" applyNumberFormat="1" applyFont="1" applyFill="1" applyBorder="1" applyAlignment="1">
      <alignment horizontal="left" vertical="center"/>
    </xf>
    <xf numFmtId="3" fontId="12" fillId="2" borderId="0" xfId="1" applyNumberFormat="1" applyFont="1" applyFill="1" applyAlignment="1">
      <alignment horizontal="left" vertical="center"/>
    </xf>
    <xf numFmtId="167" fontId="12" fillId="2" borderId="0" xfId="3" applyNumberFormat="1" applyFont="1" applyFill="1" applyBorder="1" applyAlignment="1" applyProtection="1">
      <alignment horizontal="right" vertical="center"/>
    </xf>
    <xf numFmtId="0" fontId="12" fillId="2" borderId="0" xfId="1" applyFont="1" applyFill="1" applyAlignment="1">
      <alignment horizontal="right" vertical="center"/>
    </xf>
    <xf numFmtId="3" fontId="12" fillId="2" borderId="0" xfId="1" applyNumberFormat="1" applyFont="1" applyFill="1" applyAlignment="1">
      <alignment horizontal="right" vertical="center"/>
    </xf>
    <xf numFmtId="166" fontId="12" fillId="2" borderId="0" xfId="1" applyNumberFormat="1" applyFont="1" applyFill="1" applyAlignment="1">
      <alignment horizontal="right" vertical="center"/>
    </xf>
    <xf numFmtId="0" fontId="12" fillId="2" borderId="9" xfId="1" applyFont="1" applyFill="1" applyBorder="1" applyAlignment="1">
      <alignment horizontal="right" vertical="center"/>
    </xf>
    <xf numFmtId="0" fontId="7" fillId="2" borderId="1" xfId="0" applyFont="1" applyFill="1" applyBorder="1" applyAlignment="1">
      <alignment vertical="center"/>
    </xf>
    <xf numFmtId="0" fontId="23" fillId="2" borderId="2" xfId="0" applyFont="1" applyFill="1" applyBorder="1" applyAlignment="1">
      <alignment vertical="center"/>
    </xf>
    <xf numFmtId="0" fontId="7" fillId="2" borderId="7" xfId="0" applyFont="1" applyFill="1" applyBorder="1" applyAlignment="1">
      <alignment horizontal="right" vertical="center"/>
    </xf>
    <xf numFmtId="0" fontId="7" fillId="2" borderId="3" xfId="0" applyFont="1" applyFill="1" applyBorder="1" applyAlignment="1">
      <alignment vertical="center"/>
    </xf>
    <xf numFmtId="0" fontId="28" fillId="2" borderId="0" xfId="0" applyFont="1" applyFill="1" applyAlignment="1">
      <alignment vertical="center"/>
    </xf>
    <xf numFmtId="167" fontId="7" fillId="2" borderId="0" xfId="3" applyNumberFormat="1" applyFont="1" applyFill="1" applyBorder="1" applyAlignment="1">
      <alignment vertical="center"/>
    </xf>
    <xf numFmtId="0" fontId="45" fillId="2" borderId="0" xfId="0" applyFont="1" applyFill="1" applyAlignment="1">
      <alignment horizontal="left" vertical="center"/>
    </xf>
    <xf numFmtId="0" fontId="45" fillId="2" borderId="9" xfId="0" applyFont="1" applyFill="1" applyBorder="1" applyAlignment="1">
      <alignment vertical="center"/>
    </xf>
    <xf numFmtId="0" fontId="15" fillId="2" borderId="4" xfId="1" applyFont="1" applyFill="1" applyBorder="1" applyAlignment="1">
      <alignment vertical="center"/>
    </xf>
    <xf numFmtId="0" fontId="15" fillId="2" borderId="5" xfId="1" applyFont="1" applyFill="1" applyBorder="1" applyAlignment="1">
      <alignment horizontal="right" vertical="center"/>
    </xf>
    <xf numFmtId="0" fontId="15" fillId="2" borderId="5" xfId="1" applyFont="1" applyFill="1" applyBorder="1" applyAlignment="1">
      <alignment horizontal="left" vertical="center"/>
    </xf>
    <xf numFmtId="49" fontId="15" fillId="2" borderId="5" xfId="1" applyNumberFormat="1" applyFont="1" applyFill="1" applyBorder="1" applyAlignment="1">
      <alignment horizontal="right" vertical="center"/>
    </xf>
    <xf numFmtId="1" fontId="15" fillId="2" borderId="5" xfId="1" applyNumberFormat="1" applyFont="1" applyFill="1" applyBorder="1" applyAlignment="1">
      <alignment horizontal="center" vertical="center"/>
    </xf>
    <xf numFmtId="1" fontId="15" fillId="2" borderId="8" xfId="1" applyNumberFormat="1" applyFont="1" applyFill="1" applyBorder="1" applyAlignment="1">
      <alignment horizontal="right" vertical="center"/>
    </xf>
    <xf numFmtId="0" fontId="22" fillId="2" borderId="2" xfId="1" applyFont="1" applyFill="1" applyBorder="1" applyAlignment="1">
      <alignment horizontal="left" vertical="center"/>
    </xf>
    <xf numFmtId="0" fontId="22" fillId="2" borderId="0" xfId="1" applyFont="1" applyFill="1" applyAlignment="1">
      <alignment horizontal="left" vertical="center"/>
    </xf>
    <xf numFmtId="167" fontId="11" fillId="2" borderId="13" xfId="3" applyNumberFormat="1" applyFont="1" applyFill="1" applyBorder="1" applyAlignment="1" applyProtection="1">
      <alignment horizontal="right" vertical="center" wrapText="1"/>
    </xf>
    <xf numFmtId="167" fontId="11" fillId="2" borderId="14" xfId="3" applyNumberFormat="1" applyFont="1" applyFill="1" applyBorder="1" applyAlignment="1" applyProtection="1">
      <alignment horizontal="right" vertical="center" wrapText="1"/>
    </xf>
    <xf numFmtId="168" fontId="14" fillId="2" borderId="16" xfId="3" applyNumberFormat="1" applyFont="1" applyFill="1" applyBorder="1" applyAlignment="1" applyProtection="1">
      <alignment horizontal="right" vertical="center"/>
    </xf>
    <xf numFmtId="168" fontId="14" fillId="2" borderId="14" xfId="3" applyNumberFormat="1" applyFont="1" applyFill="1" applyBorder="1" applyAlignment="1" applyProtection="1">
      <alignment horizontal="right" vertical="center"/>
    </xf>
    <xf numFmtId="168" fontId="12" fillId="0" borderId="14" xfId="3" applyNumberFormat="1" applyFont="1" applyBorder="1" applyAlignment="1" applyProtection="1">
      <alignment horizontal="right" vertical="center"/>
      <protection locked="0"/>
    </xf>
    <xf numFmtId="168" fontId="11" fillId="2" borderId="14" xfId="3" applyNumberFormat="1" applyFont="1" applyFill="1" applyBorder="1" applyAlignment="1" applyProtection="1">
      <alignment horizontal="right" vertical="center"/>
    </xf>
    <xf numFmtId="168" fontId="11" fillId="2" borderId="16" xfId="3" applyNumberFormat="1" applyFont="1" applyFill="1" applyBorder="1" applyAlignment="1" applyProtection="1">
      <alignment horizontal="right" vertical="center"/>
    </xf>
    <xf numFmtId="168" fontId="14" fillId="2" borderId="14" xfId="3" applyNumberFormat="1" applyFont="1" applyFill="1" applyBorder="1" applyAlignment="1" applyProtection="1">
      <alignment horizontal="right" vertical="center"/>
      <protection locked="0"/>
    </xf>
    <xf numFmtId="168" fontId="14" fillId="2" borderId="15" xfId="3" applyNumberFormat="1" applyFont="1" applyFill="1" applyBorder="1" applyAlignment="1" applyProtection="1">
      <alignment horizontal="right" vertical="center"/>
    </xf>
    <xf numFmtId="168" fontId="12" fillId="2" borderId="14" xfId="3" applyNumberFormat="1" applyFont="1" applyFill="1" applyBorder="1" applyAlignment="1" applyProtection="1">
      <alignment horizontal="right" vertical="center"/>
    </xf>
    <xf numFmtId="168" fontId="15" fillId="2" borderId="16" xfId="3" applyNumberFormat="1" applyFont="1" applyFill="1" applyBorder="1" applyAlignment="1" applyProtection="1">
      <alignment horizontal="right" vertical="center"/>
    </xf>
    <xf numFmtId="168" fontId="15" fillId="2" borderId="14" xfId="3" applyNumberFormat="1" applyFont="1" applyFill="1" applyBorder="1" applyAlignment="1" applyProtection="1">
      <alignment horizontal="right" vertical="center"/>
    </xf>
    <xf numFmtId="168" fontId="15" fillId="2" borderId="15" xfId="3" applyNumberFormat="1" applyFont="1" applyFill="1" applyBorder="1" applyAlignment="1" applyProtection="1">
      <alignment horizontal="right" vertical="center"/>
    </xf>
    <xf numFmtId="167" fontId="11" fillId="2" borderId="15" xfId="3" applyNumberFormat="1" applyFont="1" applyFill="1" applyBorder="1" applyAlignment="1" applyProtection="1">
      <alignment horizontal="right" vertical="center" wrapText="1"/>
    </xf>
    <xf numFmtId="0" fontId="11" fillId="2" borderId="5" xfId="0" applyFont="1" applyFill="1" applyBorder="1" applyAlignment="1">
      <alignment vertical="center" wrapText="1"/>
    </xf>
    <xf numFmtId="168" fontId="11" fillId="2" borderId="13" xfId="3" applyNumberFormat="1" applyFont="1" applyFill="1" applyBorder="1" applyAlignment="1" applyProtection="1">
      <alignment horizontal="right" vertical="center"/>
    </xf>
    <xf numFmtId="168" fontId="11" fillId="2" borderId="13" xfId="3" applyNumberFormat="1" applyFont="1" applyFill="1" applyBorder="1" applyAlignment="1" applyProtection="1">
      <alignment horizontal="center" vertical="center"/>
    </xf>
    <xf numFmtId="167" fontId="14" fillId="2" borderId="14" xfId="3" applyNumberFormat="1" applyFont="1" applyFill="1" applyBorder="1" applyAlignment="1" applyProtection="1">
      <alignment horizontal="right" vertical="center"/>
    </xf>
    <xf numFmtId="167" fontId="16" fillId="2" borderId="14" xfId="3" applyNumberFormat="1" applyFont="1" applyFill="1" applyBorder="1" applyAlignment="1" applyProtection="1">
      <alignment vertical="center"/>
    </xf>
    <xf numFmtId="167" fontId="14" fillId="2" borderId="14" xfId="3" applyNumberFormat="1" applyFont="1" applyFill="1" applyBorder="1" applyAlignment="1" applyProtection="1">
      <alignment vertical="center"/>
    </xf>
    <xf numFmtId="167" fontId="32" fillId="2" borderId="16" xfId="3" applyNumberFormat="1" applyFont="1" applyFill="1" applyBorder="1" applyAlignment="1" applyProtection="1">
      <alignment vertical="center"/>
    </xf>
    <xf numFmtId="167" fontId="32" fillId="2" borderId="14" xfId="3" applyNumberFormat="1" applyFont="1" applyFill="1" applyBorder="1" applyAlignment="1" applyProtection="1">
      <alignment vertical="center"/>
    </xf>
    <xf numFmtId="167" fontId="32" fillId="2" borderId="13" xfId="3" applyNumberFormat="1" applyFont="1" applyFill="1" applyBorder="1" applyAlignment="1" applyProtection="1">
      <alignment vertical="center"/>
    </xf>
    <xf numFmtId="167" fontId="34" fillId="2" borderId="14" xfId="3" applyNumberFormat="1" applyFont="1" applyFill="1" applyBorder="1" applyAlignment="1" applyProtection="1">
      <alignment vertical="center"/>
    </xf>
    <xf numFmtId="167" fontId="34" fillId="2" borderId="14" xfId="3" applyNumberFormat="1" applyFont="1" applyFill="1" applyBorder="1" applyAlignment="1" applyProtection="1">
      <alignment horizontal="right" vertical="center"/>
    </xf>
    <xf numFmtId="168" fontId="14" fillId="2" borderId="14" xfId="3" applyNumberFormat="1" applyFont="1" applyFill="1" applyBorder="1" applyAlignment="1" applyProtection="1">
      <alignment horizontal="right"/>
    </xf>
    <xf numFmtId="168" fontId="14" fillId="2" borderId="13" xfId="3" applyNumberFormat="1" applyFont="1" applyFill="1" applyBorder="1" applyAlignment="1" applyProtection="1">
      <alignment horizontal="right" vertical="center"/>
    </xf>
    <xf numFmtId="168" fontId="12" fillId="0" borderId="14" xfId="3" applyNumberFormat="1" applyFont="1" applyFill="1" applyBorder="1" applyAlignment="1" applyProtection="1">
      <alignment horizontal="right" vertical="center"/>
      <protection locked="0"/>
    </xf>
    <xf numFmtId="167" fontId="35" fillId="2" borderId="14" xfId="3" applyNumberFormat="1" applyFont="1" applyFill="1" applyBorder="1" applyAlignment="1" applyProtection="1">
      <alignment horizontal="right" vertical="center"/>
    </xf>
    <xf numFmtId="167" fontId="34" fillId="2" borderId="13" xfId="3" applyNumberFormat="1" applyFont="1" applyFill="1" applyBorder="1" applyAlignment="1" applyProtection="1">
      <alignment vertical="center"/>
    </xf>
    <xf numFmtId="167" fontId="35" fillId="2" borderId="14" xfId="3" applyNumberFormat="1" applyFont="1" applyFill="1" applyBorder="1" applyAlignment="1" applyProtection="1">
      <alignment horizontal="right" vertical="center" wrapText="1"/>
    </xf>
    <xf numFmtId="167" fontId="34" fillId="2" borderId="15" xfId="3" applyNumberFormat="1" applyFont="1" applyFill="1" applyBorder="1" applyProtection="1"/>
    <xf numFmtId="0" fontId="12" fillId="0" borderId="10"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167" fontId="12" fillId="2" borderId="14" xfId="3" applyNumberFormat="1" applyFont="1" applyFill="1" applyBorder="1" applyAlignment="1" applyProtection="1">
      <alignment vertical="center"/>
    </xf>
    <xf numFmtId="0" fontId="32" fillId="2" borderId="14" xfId="0" applyFont="1" applyFill="1" applyBorder="1" applyAlignment="1">
      <alignment vertical="center"/>
    </xf>
    <xf numFmtId="3" fontId="15" fillId="2" borderId="2" xfId="1" applyNumberFormat="1" applyFont="1" applyFill="1" applyBorder="1" applyAlignment="1">
      <alignment vertical="center"/>
    </xf>
    <xf numFmtId="167" fontId="15" fillId="2" borderId="2" xfId="3" applyNumberFormat="1" applyFont="1" applyFill="1" applyBorder="1" applyAlignment="1" applyProtection="1">
      <alignment horizontal="center" vertical="center"/>
    </xf>
    <xf numFmtId="3" fontId="14" fillId="2" borderId="2" xfId="1" applyNumberFormat="1" applyFill="1" applyBorder="1" applyAlignment="1">
      <alignment horizontal="right" vertical="center"/>
    </xf>
    <xf numFmtId="3" fontId="26" fillId="2" borderId="2" xfId="1" applyNumberFormat="1" applyFont="1" applyFill="1" applyBorder="1" applyAlignment="1">
      <alignment horizontal="right" vertical="center"/>
    </xf>
    <xf numFmtId="166" fontId="26" fillId="2" borderId="2" xfId="1" applyNumberFormat="1" applyFont="1" applyFill="1" applyBorder="1" applyAlignment="1">
      <alignment horizontal="right" vertical="center"/>
    </xf>
    <xf numFmtId="3" fontId="26" fillId="2" borderId="7" xfId="1" applyNumberFormat="1" applyFont="1" applyFill="1" applyBorder="1" applyAlignment="1">
      <alignment horizontal="right" vertical="center"/>
    </xf>
    <xf numFmtId="0" fontId="14" fillId="2" borderId="5" xfId="1" applyFill="1" applyBorder="1" applyAlignment="1">
      <alignment vertical="center"/>
    </xf>
    <xf numFmtId="1" fontId="14" fillId="2" borderId="5" xfId="1" applyNumberFormat="1" applyFill="1" applyBorder="1" applyAlignment="1">
      <alignment horizontal="right" vertical="center"/>
    </xf>
    <xf numFmtId="0" fontId="36" fillId="2" borderId="1" xfId="0" applyFont="1" applyFill="1" applyBorder="1" applyAlignment="1">
      <alignment vertical="center"/>
    </xf>
    <xf numFmtId="0" fontId="36" fillId="2" borderId="2" xfId="0" applyFont="1" applyFill="1" applyBorder="1" applyAlignment="1">
      <alignment horizontal="left" vertical="center"/>
    </xf>
    <xf numFmtId="0" fontId="36" fillId="2" borderId="2" xfId="0" applyFont="1" applyFill="1" applyBorder="1" applyAlignment="1">
      <alignment vertical="center"/>
    </xf>
    <xf numFmtId="0" fontId="36" fillId="2" borderId="7" xfId="0" applyFont="1" applyFill="1" applyBorder="1" applyAlignment="1">
      <alignment vertical="center"/>
    </xf>
    <xf numFmtId="0" fontId="36" fillId="2" borderId="4" xfId="0" applyFont="1" applyFill="1" applyBorder="1" applyAlignment="1">
      <alignment vertical="center"/>
    </xf>
    <xf numFmtId="0" fontId="36" fillId="2" borderId="5" xfId="0" applyFont="1" applyFill="1" applyBorder="1" applyAlignment="1">
      <alignment horizontal="left" vertical="center"/>
    </xf>
    <xf numFmtId="0" fontId="36" fillId="2" borderId="5" xfId="0" applyFont="1" applyFill="1" applyBorder="1" applyAlignment="1">
      <alignment vertical="center"/>
    </xf>
    <xf numFmtId="0" fontId="36" fillId="2" borderId="8" xfId="0" applyFont="1" applyFill="1" applyBorder="1" applyAlignment="1">
      <alignment vertical="center"/>
    </xf>
    <xf numFmtId="167" fontId="7" fillId="2" borderId="0" xfId="3" applyNumberFormat="1" applyFont="1" applyFill="1" applyBorder="1" applyAlignment="1" applyProtection="1">
      <alignment horizontal="center" vertical="center"/>
    </xf>
    <xf numFmtId="0" fontId="12" fillId="0" borderId="0" xfId="0" applyFont="1" applyAlignment="1" applyProtection="1">
      <alignment horizontal="left" vertical="center"/>
      <protection locked="0"/>
    </xf>
    <xf numFmtId="0" fontId="16" fillId="3" borderId="0" xfId="0" applyFont="1" applyFill="1" applyAlignment="1" applyProtection="1">
      <alignment vertical="center"/>
      <protection locked="0"/>
    </xf>
    <xf numFmtId="0" fontId="52" fillId="3" borderId="0" xfId="0" applyFont="1" applyFill="1" applyAlignment="1" applyProtection="1">
      <alignment horizontal="left" vertical="center"/>
      <protection locked="0"/>
    </xf>
    <xf numFmtId="0" fontId="3" fillId="0" borderId="0" xfId="0" applyFont="1" applyAlignment="1" applyProtection="1">
      <alignment vertical="center"/>
      <protection locked="0"/>
    </xf>
    <xf numFmtId="168" fontId="14" fillId="2" borderId="4" xfId="3" applyNumberFormat="1" applyFont="1" applyFill="1" applyBorder="1" applyAlignment="1" applyProtection="1">
      <alignment horizontal="right" vertical="center"/>
    </xf>
    <xf numFmtId="168" fontId="14" fillId="2" borderId="5" xfId="3" applyNumberFormat="1" applyFont="1" applyFill="1" applyBorder="1" applyAlignment="1" applyProtection="1">
      <alignment horizontal="right" vertical="center"/>
    </xf>
    <xf numFmtId="49" fontId="12" fillId="0" borderId="15" xfId="3" applyNumberFormat="1" applyFont="1" applyBorder="1" applyAlignment="1" applyProtection="1">
      <alignment horizontal="right" vertical="center"/>
      <protection locked="0"/>
    </xf>
    <xf numFmtId="0" fontId="36" fillId="2" borderId="5" xfId="0" applyFont="1" applyFill="1" applyBorder="1" applyAlignment="1">
      <alignment vertical="center" wrapText="1"/>
    </xf>
    <xf numFmtId="0" fontId="36" fillId="2" borderId="0" xfId="0" applyFont="1" applyFill="1" applyAlignment="1">
      <alignment vertical="center" wrapText="1"/>
    </xf>
    <xf numFmtId="168" fontId="36" fillId="2" borderId="14" xfId="3" applyNumberFormat="1" applyFont="1" applyFill="1" applyBorder="1" applyAlignment="1" applyProtection="1">
      <alignment horizontal="right" vertical="center"/>
    </xf>
    <xf numFmtId="168" fontId="36" fillId="2" borderId="16" xfId="3" applyNumberFormat="1" applyFont="1" applyFill="1" applyBorder="1" applyAlignment="1" applyProtection="1">
      <alignment horizontal="right" vertical="center"/>
    </xf>
    <xf numFmtId="0" fontId="34" fillId="5" borderId="11" xfId="0" applyFont="1" applyFill="1" applyBorder="1" applyAlignment="1">
      <alignment horizontal="center" vertical="center"/>
    </xf>
    <xf numFmtId="0" fontId="5" fillId="3" borderId="0" xfId="0" applyFont="1" applyFill="1" applyAlignment="1" applyProtection="1">
      <alignment vertical="center"/>
      <protection locked="0"/>
    </xf>
    <xf numFmtId="0" fontId="11" fillId="3" borderId="0" xfId="0" applyFont="1" applyFill="1" applyAlignment="1" applyProtection="1">
      <alignment vertical="center"/>
      <protection locked="0"/>
    </xf>
    <xf numFmtId="0" fontId="32" fillId="2" borderId="1" xfId="0" applyFont="1" applyFill="1" applyBorder="1" applyAlignment="1">
      <alignment vertical="center"/>
    </xf>
    <xf numFmtId="0" fontId="18" fillId="2" borderId="1" xfId="0" applyFont="1" applyFill="1" applyBorder="1" applyAlignment="1">
      <alignment horizontal="left" vertical="top"/>
    </xf>
    <xf numFmtId="0" fontId="18" fillId="2" borderId="7" xfId="0" applyFont="1" applyFill="1" applyBorder="1" applyAlignment="1">
      <alignment vertical="center"/>
    </xf>
    <xf numFmtId="0" fontId="18" fillId="2" borderId="2" xfId="0" applyFont="1" applyFill="1" applyBorder="1" applyAlignment="1">
      <alignment vertical="center"/>
    </xf>
    <xf numFmtId="167" fontId="32" fillId="2" borderId="13" xfId="3" applyNumberFormat="1" applyFont="1" applyFill="1" applyBorder="1" applyAlignment="1" applyProtection="1">
      <alignment horizontal="right" vertical="center"/>
    </xf>
    <xf numFmtId="167" fontId="32" fillId="2" borderId="7" xfId="3" applyNumberFormat="1" applyFont="1" applyFill="1" applyBorder="1" applyAlignment="1" applyProtection="1">
      <alignment horizontal="right" vertical="center"/>
    </xf>
    <xf numFmtId="0" fontId="14" fillId="2" borderId="8" xfId="0" applyFont="1" applyFill="1" applyBorder="1"/>
    <xf numFmtId="167" fontId="12" fillId="2" borderId="16" xfId="3" applyNumberFormat="1" applyFont="1" applyFill="1" applyBorder="1" applyAlignment="1" applyProtection="1">
      <alignment vertical="center"/>
    </xf>
    <xf numFmtId="167" fontId="32" fillId="2" borderId="3" xfId="3" applyNumberFormat="1" applyFont="1" applyFill="1" applyBorder="1" applyAlignment="1" applyProtection="1">
      <alignment vertical="center"/>
    </xf>
    <xf numFmtId="0" fontId="11" fillId="2" borderId="14" xfId="0" applyFont="1" applyFill="1" applyBorder="1" applyAlignment="1">
      <alignment horizontal="left" vertical="top"/>
    </xf>
    <xf numFmtId="0" fontId="9" fillId="2" borderId="3" xfId="0" applyFont="1" applyFill="1" applyBorder="1" applyAlignment="1">
      <alignment horizontal="left" vertical="center"/>
    </xf>
    <xf numFmtId="0" fontId="9" fillId="2" borderId="1" xfId="0" applyFont="1" applyFill="1" applyBorder="1" applyAlignment="1">
      <alignment horizontal="left" vertical="center"/>
    </xf>
    <xf numFmtId="0" fontId="15" fillId="2" borderId="9" xfId="0" applyFont="1" applyFill="1" applyBorder="1"/>
    <xf numFmtId="167" fontId="34" fillId="2" borderId="13" xfId="3" applyNumberFormat="1" applyFont="1" applyFill="1" applyBorder="1" applyProtection="1"/>
    <xf numFmtId="0" fontId="11" fillId="6" borderId="13" xfId="0" applyFont="1" applyFill="1" applyBorder="1" applyAlignment="1">
      <alignment vertical="center"/>
    </xf>
    <xf numFmtId="0" fontId="11" fillId="6" borderId="7" xfId="0" applyFont="1" applyFill="1" applyBorder="1" applyAlignment="1">
      <alignment vertical="center" wrapText="1"/>
    </xf>
    <xf numFmtId="0" fontId="11" fillId="6" borderId="9" xfId="0" applyFont="1" applyFill="1" applyBorder="1" applyAlignment="1">
      <alignment vertical="center"/>
    </xf>
    <xf numFmtId="0" fontId="11" fillId="6" borderId="9" xfId="0" applyFont="1" applyFill="1" applyBorder="1" applyAlignment="1">
      <alignment vertical="center" wrapText="1"/>
    </xf>
    <xf numFmtId="0" fontId="11" fillId="6" borderId="8" xfId="0" applyFont="1" applyFill="1" applyBorder="1" applyAlignment="1">
      <alignment vertical="center" wrapText="1"/>
    </xf>
    <xf numFmtId="0" fontId="22" fillId="3" borderId="0" xfId="0" applyFont="1" applyFill="1" applyAlignment="1">
      <alignment vertical="center"/>
    </xf>
    <xf numFmtId="0" fontId="34" fillId="2" borderId="1" xfId="2" applyFont="1" applyFill="1" applyBorder="1" applyAlignment="1">
      <alignment horizontal="center" vertical="center"/>
    </xf>
    <xf numFmtId="0" fontId="34" fillId="2" borderId="2" xfId="2" applyFont="1" applyFill="1" applyBorder="1" applyAlignment="1">
      <alignment horizontal="left" vertical="center" wrapText="1"/>
    </xf>
    <xf numFmtId="0" fontId="34" fillId="2" borderId="2" xfId="2" applyFont="1" applyFill="1" applyBorder="1" applyAlignment="1">
      <alignment horizontal="left" vertical="center"/>
    </xf>
    <xf numFmtId="0" fontId="34" fillId="2" borderId="2" xfId="0" applyFont="1" applyFill="1" applyBorder="1" applyAlignment="1">
      <alignment horizontal="center" vertical="center" wrapText="1"/>
    </xf>
    <xf numFmtId="0" fontId="49" fillId="2" borderId="0" xfId="0" applyFont="1" applyFill="1" applyAlignment="1">
      <alignment vertical="center"/>
    </xf>
    <xf numFmtId="43" fontId="15" fillId="2" borderId="5" xfId="3" applyFont="1" applyFill="1" applyBorder="1" applyAlignment="1" applyProtection="1">
      <alignment horizontal="right" vertical="center"/>
    </xf>
    <xf numFmtId="173" fontId="36" fillId="2" borderId="2" xfId="0" applyNumberFormat="1" applyFont="1" applyFill="1" applyBorder="1" applyAlignment="1">
      <alignment horizontal="right" vertical="center"/>
    </xf>
    <xf numFmtId="167" fontId="7" fillId="2" borderId="0" xfId="3" applyNumberFormat="1" applyFont="1" applyFill="1" applyProtection="1"/>
    <xf numFmtId="0" fontId="36" fillId="2" borderId="0" xfId="0" applyFont="1" applyFill="1" applyAlignment="1">
      <alignment horizontal="left" vertical="center"/>
    </xf>
    <xf numFmtId="0" fontId="11" fillId="2" borderId="2" xfId="0" applyFont="1" applyFill="1" applyBorder="1" applyAlignment="1">
      <alignment horizontal="left" vertical="center"/>
    </xf>
    <xf numFmtId="168" fontId="22" fillId="2" borderId="15" xfId="3" applyNumberFormat="1" applyFont="1" applyFill="1" applyBorder="1" applyAlignment="1" applyProtection="1">
      <alignment horizontal="right" vertical="center"/>
    </xf>
    <xf numFmtId="168" fontId="22" fillId="2" borderId="16" xfId="3" applyNumberFormat="1" applyFont="1" applyFill="1" applyBorder="1" applyAlignment="1" applyProtection="1">
      <alignment horizontal="right" vertical="center"/>
    </xf>
    <xf numFmtId="168" fontId="22" fillId="2" borderId="0" xfId="3" applyNumberFormat="1" applyFont="1" applyFill="1" applyBorder="1" applyAlignment="1" applyProtection="1">
      <alignment horizontal="right" vertical="center"/>
    </xf>
    <xf numFmtId="0" fontId="16" fillId="3" borderId="0" xfId="0" applyFont="1" applyFill="1" applyAlignment="1">
      <alignment vertical="center"/>
    </xf>
    <xf numFmtId="0" fontId="52" fillId="3" borderId="0" xfId="0" applyFont="1" applyFill="1" applyAlignment="1">
      <alignment horizontal="left" vertical="center"/>
    </xf>
    <xf numFmtId="0" fontId="3" fillId="0" borderId="0" xfId="0" applyFont="1" applyAlignment="1">
      <alignment vertical="center"/>
    </xf>
    <xf numFmtId="168" fontId="22" fillId="2" borderId="7" xfId="3" applyNumberFormat="1" applyFont="1" applyFill="1" applyBorder="1" applyAlignment="1" applyProtection="1">
      <alignment horizontal="right" vertical="center"/>
    </xf>
    <xf numFmtId="0" fontId="5" fillId="0" borderId="0" xfId="0" applyFont="1" applyAlignment="1" applyProtection="1">
      <alignment horizontal="left" vertical="center"/>
      <protection locked="0"/>
    </xf>
    <xf numFmtId="0" fontId="5" fillId="0" borderId="0" xfId="0" applyFont="1" applyAlignment="1" applyProtection="1">
      <alignment vertical="center" wrapText="1"/>
      <protection locked="0"/>
    </xf>
    <xf numFmtId="167" fontId="5" fillId="0" borderId="0" xfId="3" applyNumberFormat="1" applyFont="1" applyBorder="1" applyAlignment="1" applyProtection="1">
      <alignment vertical="center"/>
      <protection locked="0"/>
    </xf>
    <xf numFmtId="0" fontId="10" fillId="3" borderId="0" xfId="0" applyFont="1" applyFill="1" applyAlignment="1" applyProtection="1">
      <alignment vertical="center"/>
      <protection locked="0"/>
    </xf>
    <xf numFmtId="0" fontId="10" fillId="3"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67" fontId="9" fillId="2" borderId="0" xfId="3" applyNumberFormat="1" applyFont="1" applyFill="1" applyAlignment="1" applyProtection="1">
      <alignment horizontal="left" vertical="center"/>
    </xf>
    <xf numFmtId="0" fontId="35" fillId="2" borderId="16" xfId="2" applyFont="1" applyFill="1" applyBorder="1" applyAlignment="1">
      <alignment horizontal="left" vertical="center" wrapText="1"/>
    </xf>
    <xf numFmtId="0" fontId="21" fillId="0" borderId="0" xfId="4" applyProtection="1"/>
    <xf numFmtId="0" fontId="10" fillId="3" borderId="0" xfId="0" applyFont="1" applyFill="1" applyProtection="1">
      <protection locked="0"/>
    </xf>
    <xf numFmtId="0" fontId="10" fillId="0" borderId="0" xfId="0" applyFont="1" applyProtection="1">
      <protection locked="0"/>
    </xf>
    <xf numFmtId="0" fontId="8" fillId="3" borderId="0" xfId="0" applyFont="1" applyFill="1" applyAlignment="1" applyProtection="1">
      <alignment vertical="center"/>
      <protection locked="0"/>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32" fillId="3" borderId="3" xfId="0" applyFont="1" applyFill="1" applyBorder="1" applyAlignment="1" applyProtection="1">
      <alignment vertical="center"/>
      <protection locked="0"/>
    </xf>
    <xf numFmtId="0" fontId="18" fillId="3" borderId="3" xfId="0" applyFont="1" applyFill="1" applyBorder="1" applyAlignment="1" applyProtection="1">
      <alignment horizontal="left" vertical="top"/>
      <protection locked="0"/>
    </xf>
    <xf numFmtId="0" fontId="34" fillId="3" borderId="0" xfId="0" applyFont="1" applyFill="1" applyAlignment="1" applyProtection="1">
      <alignment vertical="center"/>
      <protection locked="0"/>
    </xf>
    <xf numFmtId="0" fontId="11" fillId="3" borderId="3" xfId="0" applyFont="1" applyFill="1" applyBorder="1" applyAlignment="1" applyProtection="1">
      <alignment horizontal="left" vertical="top"/>
      <protection locked="0"/>
    </xf>
    <xf numFmtId="0" fontId="32" fillId="3" borderId="14" xfId="0" applyFont="1" applyFill="1" applyBorder="1" applyAlignment="1" applyProtection="1">
      <alignment vertical="center"/>
      <protection locked="0"/>
    </xf>
    <xf numFmtId="0" fontId="14" fillId="3" borderId="3" xfId="0" applyFont="1" applyFill="1" applyBorder="1" applyAlignment="1" applyProtection="1">
      <alignment horizontal="left" vertical="top"/>
      <protection locked="0"/>
    </xf>
    <xf numFmtId="0" fontId="11" fillId="3" borderId="0" xfId="0" applyFont="1" applyFill="1" applyAlignment="1" applyProtection="1">
      <alignment horizontal="left" vertical="top"/>
      <protection locked="0"/>
    </xf>
    <xf numFmtId="0" fontId="11" fillId="0" borderId="0" xfId="0" applyFont="1" applyAlignment="1" applyProtection="1">
      <alignment horizontal="left" vertical="top"/>
      <protection locked="0"/>
    </xf>
    <xf numFmtId="167" fontId="10" fillId="0" borderId="0" xfId="3" applyNumberFormat="1" applyFont="1" applyProtection="1">
      <protection locked="0"/>
    </xf>
    <xf numFmtId="167" fontId="7" fillId="2" borderId="0" xfId="3" applyNumberFormat="1" applyFont="1" applyFill="1" applyBorder="1" applyProtection="1"/>
    <xf numFmtId="167" fontId="12" fillId="2" borderId="15" xfId="3" applyNumberFormat="1" applyFont="1" applyFill="1" applyBorder="1" applyAlignment="1" applyProtection="1">
      <alignment horizontal="right" vertical="center"/>
    </xf>
    <xf numFmtId="167" fontId="12" fillId="2" borderId="8" xfId="3" applyNumberFormat="1" applyFont="1" applyFill="1" applyBorder="1" applyAlignment="1" applyProtection="1">
      <alignment horizontal="right" vertical="center"/>
    </xf>
    <xf numFmtId="0" fontId="12" fillId="2" borderId="0" xfId="0" applyFont="1" applyFill="1" applyAlignment="1">
      <alignment horizontal="left" vertical="center"/>
    </xf>
    <xf numFmtId="0" fontId="12" fillId="2" borderId="12" xfId="0" applyFont="1" applyFill="1" applyBorder="1" applyAlignment="1">
      <alignment horizontal="left" vertical="center"/>
    </xf>
    <xf numFmtId="0" fontId="12" fillId="2" borderId="10" xfId="0" applyFont="1" applyFill="1" applyBorder="1" applyAlignment="1">
      <alignment horizontal="left" vertical="center"/>
    </xf>
    <xf numFmtId="168" fontId="12" fillId="2" borderId="16" xfId="3" applyNumberFormat="1" applyFont="1" applyFill="1" applyBorder="1" applyAlignment="1" applyProtection="1">
      <alignment horizontal="right" vertical="center"/>
    </xf>
    <xf numFmtId="168" fontId="12" fillId="2" borderId="12" xfId="3" applyNumberFormat="1" applyFont="1" applyFill="1" applyBorder="1" applyAlignment="1" applyProtection="1">
      <alignment horizontal="right" vertical="center"/>
    </xf>
    <xf numFmtId="0" fontId="15" fillId="2" borderId="9" xfId="0" applyFont="1" applyFill="1" applyBorder="1" applyAlignment="1">
      <alignment horizontal="left" vertical="center"/>
    </xf>
    <xf numFmtId="167" fontId="12" fillId="2" borderId="14" xfId="3" applyNumberFormat="1" applyFont="1" applyFill="1" applyBorder="1" applyAlignment="1" applyProtection="1">
      <alignment horizontal="right" vertical="center"/>
    </xf>
    <xf numFmtId="167" fontId="12" fillId="2" borderId="9" xfId="3" applyNumberFormat="1" applyFont="1" applyFill="1" applyBorder="1" applyAlignment="1" applyProtection="1">
      <alignment horizontal="right" vertical="center"/>
    </xf>
    <xf numFmtId="49" fontId="2" fillId="2" borderId="0" xfId="0" applyNumberFormat="1" applyFont="1" applyFill="1" applyAlignment="1">
      <alignment vertical="center"/>
    </xf>
    <xf numFmtId="0" fontId="2" fillId="2" borderId="0" xfId="0" applyFont="1" applyFill="1" applyAlignment="1">
      <alignment vertical="center" wrapText="1"/>
    </xf>
    <xf numFmtId="0" fontId="2" fillId="2" borderId="0" xfId="0" applyFont="1" applyFill="1" applyAlignment="1" applyProtection="1">
      <alignment horizontal="left" vertical="center"/>
      <protection locked="0"/>
    </xf>
    <xf numFmtId="0" fontId="9" fillId="2" borderId="2" xfId="0" applyFont="1" applyFill="1" applyBorder="1" applyAlignment="1">
      <alignment horizontal="left" vertical="center"/>
    </xf>
    <xf numFmtId="167" fontId="15" fillId="2" borderId="5" xfId="3" applyNumberFormat="1" applyFont="1" applyFill="1" applyBorder="1" applyAlignment="1" applyProtection="1">
      <alignment horizontal="center" vertical="center"/>
    </xf>
    <xf numFmtId="174" fontId="12" fillId="0" borderId="14" xfId="5" applyNumberFormat="1" applyFont="1" applyFill="1" applyBorder="1" applyAlignment="1" applyProtection="1">
      <alignment horizontal="right" vertical="center"/>
      <protection locked="0"/>
    </xf>
    <xf numFmtId="0" fontId="36" fillId="2" borderId="9" xfId="0" applyFont="1" applyFill="1" applyBorder="1" applyAlignment="1">
      <alignment vertical="center"/>
    </xf>
    <xf numFmtId="0" fontId="36" fillId="2" borderId="3" xfId="0" applyFont="1" applyFill="1" applyBorder="1" applyAlignment="1">
      <alignment vertical="center"/>
    </xf>
    <xf numFmtId="0" fontId="36" fillId="2" borderId="0" xfId="0" applyFont="1" applyFill="1" applyAlignment="1">
      <alignment vertical="center"/>
    </xf>
    <xf numFmtId="172" fontId="36" fillId="2" borderId="0" xfId="3" applyNumberFormat="1" applyFont="1" applyFill="1" applyBorder="1" applyAlignment="1">
      <alignment vertical="center"/>
    </xf>
    <xf numFmtId="2" fontId="31" fillId="6" borderId="3" xfId="0" applyNumberFormat="1" applyFont="1" applyFill="1" applyBorder="1"/>
    <xf numFmtId="175" fontId="31" fillId="6" borderId="4" xfId="0" applyNumberFormat="1" applyFont="1" applyFill="1" applyBorder="1"/>
    <xf numFmtId="167" fontId="32" fillId="2" borderId="4" xfId="3" applyNumberFormat="1" applyFont="1" applyFill="1" applyBorder="1" applyAlignment="1" applyProtection="1">
      <alignment vertical="center"/>
    </xf>
    <xf numFmtId="167" fontId="12" fillId="0" borderId="0" xfId="3" applyNumberFormat="1" applyFont="1" applyFill="1" applyBorder="1" applyAlignment="1" applyProtection="1">
      <alignment horizontal="right" vertical="center"/>
      <protection locked="0"/>
    </xf>
    <xf numFmtId="167" fontId="31" fillId="6" borderId="3" xfId="3" applyNumberFormat="1" applyFont="1" applyFill="1" applyBorder="1"/>
    <xf numFmtId="49" fontId="31" fillId="6" borderId="9" xfId="0" quotePrefix="1" applyNumberFormat="1" applyFont="1" applyFill="1" applyBorder="1" applyAlignment="1">
      <alignment vertical="center"/>
    </xf>
    <xf numFmtId="0" fontId="31" fillId="6" borderId="9" xfId="0" applyFont="1" applyFill="1" applyBorder="1" applyAlignment="1">
      <alignment vertical="center"/>
    </xf>
    <xf numFmtId="0" fontId="51" fillId="6" borderId="0" xfId="0" applyFont="1" applyFill="1" applyAlignment="1">
      <alignment vertical="center"/>
    </xf>
    <xf numFmtId="0" fontId="2" fillId="2" borderId="0" xfId="0" applyFont="1" applyFill="1" applyAlignment="1">
      <alignment horizontal="left" vertical="center"/>
    </xf>
    <xf numFmtId="0" fontId="2" fillId="2" borderId="9" xfId="0" applyFont="1" applyFill="1" applyBorder="1" applyAlignment="1">
      <alignment vertical="center" wrapText="1"/>
    </xf>
    <xf numFmtId="0" fontId="10" fillId="7" borderId="0" xfId="0" applyFont="1" applyFill="1" applyAlignment="1" applyProtection="1">
      <alignment vertical="center"/>
      <protection locked="0"/>
    </xf>
    <xf numFmtId="167" fontId="14" fillId="2" borderId="10" xfId="1" applyNumberFormat="1" applyFill="1" applyBorder="1" applyAlignment="1">
      <alignment vertical="center"/>
    </xf>
    <xf numFmtId="167" fontId="14" fillId="2" borderId="0" xfId="1" applyNumberFormat="1" applyFill="1" applyAlignment="1">
      <alignment vertical="center"/>
    </xf>
    <xf numFmtId="167" fontId="14" fillId="2" borderId="5" xfId="1" applyNumberFormat="1" applyFill="1" applyBorder="1" applyAlignment="1">
      <alignment vertical="center"/>
    </xf>
    <xf numFmtId="0" fontId="2" fillId="2" borderId="2" xfId="0" applyFont="1" applyFill="1" applyBorder="1" applyAlignment="1">
      <alignment vertical="center"/>
    </xf>
    <xf numFmtId="0" fontId="2" fillId="2" borderId="0" xfId="0" applyFont="1" applyFill="1" applyAlignment="1">
      <alignment vertical="center"/>
    </xf>
    <xf numFmtId="167" fontId="36" fillId="2" borderId="2" xfId="3" applyNumberFormat="1" applyFont="1" applyFill="1" applyBorder="1" applyAlignment="1">
      <alignment vertical="center"/>
    </xf>
    <xf numFmtId="167" fontId="36" fillId="2" borderId="2" xfId="3" applyNumberFormat="1" applyFont="1" applyFill="1" applyBorder="1" applyAlignment="1">
      <alignment horizontal="right" vertical="center"/>
    </xf>
    <xf numFmtId="167" fontId="36" fillId="2" borderId="0" xfId="3" applyNumberFormat="1" applyFont="1" applyFill="1" applyBorder="1" applyAlignment="1">
      <alignment vertical="center"/>
    </xf>
    <xf numFmtId="167" fontId="36" fillId="2" borderId="0" xfId="3" applyNumberFormat="1" applyFont="1" applyFill="1" applyBorder="1" applyAlignment="1">
      <alignment horizontal="right" vertical="center"/>
    </xf>
    <xf numFmtId="167" fontId="36" fillId="2" borderId="5" xfId="3" applyNumberFormat="1" applyFont="1" applyFill="1" applyBorder="1" applyAlignment="1">
      <alignment vertical="center"/>
    </xf>
    <xf numFmtId="167" fontId="36" fillId="2" borderId="10" xfId="3" applyNumberFormat="1" applyFont="1" applyFill="1" applyBorder="1" applyAlignment="1">
      <alignment vertical="center"/>
    </xf>
    <xf numFmtId="0" fontId="14" fillId="3" borderId="3" xfId="1" applyFill="1" applyBorder="1" applyAlignment="1">
      <alignment horizontal="center" vertical="center"/>
    </xf>
    <xf numFmtId="0" fontId="2" fillId="2" borderId="9" xfId="0" applyFont="1" applyFill="1" applyBorder="1"/>
    <xf numFmtId="0" fontId="2" fillId="2" borderId="3" xfId="0" applyFont="1" applyFill="1" applyBorder="1" applyAlignment="1">
      <alignment horizontal="left" vertical="top"/>
    </xf>
    <xf numFmtId="0" fontId="55" fillId="0" borderId="0" xfId="0" applyFont="1"/>
    <xf numFmtId="167" fontId="55" fillId="0" borderId="0" xfId="3" applyNumberFormat="1" applyFont="1"/>
    <xf numFmtId="0" fontId="56" fillId="0" borderId="0" xfId="0" applyFont="1"/>
    <xf numFmtId="171" fontId="55" fillId="0" borderId="0" xfId="5" applyNumberFormat="1" applyFont="1"/>
    <xf numFmtId="0" fontId="21" fillId="0" borderId="0" xfId="4"/>
    <xf numFmtId="0" fontId="56" fillId="0" borderId="0" xfId="0" applyFont="1" applyAlignment="1">
      <alignment horizontal="right"/>
    </xf>
    <xf numFmtId="1" fontId="14" fillId="2" borderId="0" xfId="1" applyNumberFormat="1" applyFill="1" applyAlignment="1">
      <alignment horizontal="left" vertical="center"/>
    </xf>
    <xf numFmtId="0" fontId="31" fillId="6" borderId="0" xfId="0" applyFont="1" applyFill="1" applyAlignment="1">
      <alignment vertical="center"/>
    </xf>
    <xf numFmtId="49" fontId="31" fillId="6" borderId="0" xfId="0" quotePrefix="1" applyNumberFormat="1" applyFont="1" applyFill="1" applyAlignment="1">
      <alignment vertical="center"/>
    </xf>
    <xf numFmtId="0" fontId="17" fillId="3" borderId="0" xfId="0" quotePrefix="1" applyFont="1" applyFill="1" applyAlignment="1">
      <alignment vertical="center"/>
    </xf>
    <xf numFmtId="0" fontId="57" fillId="3" borderId="0" xfId="0" quotePrefix="1" applyFont="1" applyFill="1" applyAlignment="1">
      <alignment vertical="center"/>
    </xf>
    <xf numFmtId="167" fontId="7" fillId="2" borderId="0" xfId="3" applyNumberFormat="1" applyFont="1" applyFill="1" applyBorder="1" applyProtection="1">
      <protection locked="0"/>
    </xf>
    <xf numFmtId="170" fontId="9" fillId="2" borderId="0" xfId="0" applyNumberFormat="1" applyFont="1" applyFill="1" applyAlignment="1">
      <alignment horizontal="right" vertical="center"/>
    </xf>
    <xf numFmtId="0" fontId="9" fillId="2" borderId="0" xfId="0" applyFont="1" applyFill="1" applyAlignment="1">
      <alignment vertical="center" wrapText="1"/>
    </xf>
    <xf numFmtId="3" fontId="9" fillId="2" borderId="0" xfId="0" applyNumberFormat="1" applyFont="1" applyFill="1" applyAlignment="1">
      <alignment horizontal="right" vertical="center"/>
    </xf>
    <xf numFmtId="49" fontId="6" fillId="3" borderId="0" xfId="0" applyNumberFormat="1" applyFont="1" applyFill="1" applyAlignment="1">
      <alignment vertical="center"/>
    </xf>
    <xf numFmtId="0" fontId="2" fillId="3" borderId="0" xfId="0" applyFont="1" applyFill="1" applyAlignment="1">
      <alignment vertical="center"/>
    </xf>
    <xf numFmtId="0" fontId="48" fillId="2" borderId="2" xfId="0" applyFont="1" applyFill="1" applyBorder="1" applyAlignment="1">
      <alignment vertical="center"/>
    </xf>
    <xf numFmtId="170" fontId="9" fillId="2" borderId="9" xfId="0" applyNumberFormat="1" applyFont="1" applyFill="1" applyBorder="1" applyAlignment="1">
      <alignment horizontal="right" vertical="center"/>
    </xf>
    <xf numFmtId="3" fontId="9" fillId="2" borderId="9" xfId="0" applyNumberFormat="1" applyFont="1" applyFill="1" applyBorder="1" applyAlignment="1">
      <alignment horizontal="right" vertical="center"/>
    </xf>
    <xf numFmtId="49" fontId="9" fillId="2" borderId="2" xfId="0" applyNumberFormat="1" applyFont="1" applyFill="1" applyBorder="1" applyAlignment="1">
      <alignment vertical="center"/>
    </xf>
    <xf numFmtId="0" fontId="58" fillId="3" borderId="0" xfId="4" applyFont="1" applyFill="1" applyBorder="1" applyAlignment="1">
      <alignment vertical="center"/>
    </xf>
    <xf numFmtId="1" fontId="14" fillId="2" borderId="2" xfId="1" applyNumberFormat="1" applyFill="1" applyBorder="1" applyAlignment="1">
      <alignment horizontal="right" vertical="center"/>
    </xf>
    <xf numFmtId="1" fontId="14" fillId="2" borderId="7" xfId="1" applyNumberFormat="1" applyFill="1" applyBorder="1" applyAlignment="1">
      <alignment horizontal="right" vertical="center"/>
    </xf>
    <xf numFmtId="0" fontId="30" fillId="2" borderId="2" xfId="1" applyFont="1" applyFill="1" applyBorder="1" applyAlignment="1">
      <alignment horizontal="left" vertical="center"/>
    </xf>
    <xf numFmtId="0" fontId="30" fillId="2" borderId="0" xfId="1" applyFont="1" applyFill="1" applyAlignment="1">
      <alignment horizontal="left" vertical="center"/>
    </xf>
    <xf numFmtId="0" fontId="38" fillId="0" borderId="9" xfId="0" applyFont="1" applyBorder="1"/>
    <xf numFmtId="167" fontId="11" fillId="2" borderId="16" xfId="3" applyNumberFormat="1" applyFont="1" applyFill="1" applyBorder="1" applyAlignment="1" applyProtection="1">
      <alignment horizontal="right" vertical="center" wrapText="1"/>
    </xf>
    <xf numFmtId="168" fontId="15" fillId="2" borderId="13" xfId="3" applyNumberFormat="1" applyFont="1" applyFill="1" applyBorder="1" applyAlignment="1" applyProtection="1">
      <alignment horizontal="right" vertical="center"/>
    </xf>
    <xf numFmtId="0" fontId="2" fillId="2" borderId="9" xfId="0" applyFont="1" applyFill="1" applyBorder="1" applyAlignment="1">
      <alignment vertical="center"/>
    </xf>
    <xf numFmtId="0" fontId="34" fillId="2" borderId="11" xfId="0" applyFont="1" applyFill="1" applyBorder="1" applyAlignment="1">
      <alignment horizontal="center" vertical="center"/>
    </xf>
    <xf numFmtId="0" fontId="34" fillId="2" borderId="12" xfId="0" applyFont="1" applyFill="1" applyBorder="1" applyAlignment="1">
      <alignment horizontal="center" vertical="center"/>
    </xf>
    <xf numFmtId="168" fontId="2" fillId="2" borderId="14" xfId="3" applyNumberFormat="1" applyFont="1" applyFill="1" applyBorder="1" applyAlignment="1" applyProtection="1">
      <alignment horizontal="right" vertical="center"/>
    </xf>
    <xf numFmtId="168" fontId="2" fillId="2" borderId="9" xfId="3" applyNumberFormat="1" applyFont="1" applyFill="1" applyBorder="1" applyAlignment="1" applyProtection="1">
      <alignment horizontal="right" vertical="center"/>
    </xf>
    <xf numFmtId="0" fontId="2" fillId="2" borderId="3" xfId="0" applyFont="1" applyFill="1" applyBorder="1" applyAlignment="1">
      <alignment vertical="center"/>
    </xf>
    <xf numFmtId="168" fontId="2" fillId="2" borderId="16" xfId="3" applyNumberFormat="1" applyFont="1" applyFill="1" applyBorder="1" applyAlignment="1" applyProtection="1">
      <alignment horizontal="right" vertical="center"/>
    </xf>
    <xf numFmtId="0" fontId="32" fillId="2" borderId="8" xfId="0" applyFont="1" applyFill="1" applyBorder="1" applyAlignment="1">
      <alignment vertical="center"/>
    </xf>
    <xf numFmtId="0" fontId="33" fillId="4" borderId="12" xfId="2" applyFont="1" applyFill="1" applyBorder="1" applyAlignment="1" applyProtection="1">
      <alignment horizontal="center" vertical="center" wrapText="1"/>
      <protection locked="0"/>
    </xf>
    <xf numFmtId="0" fontId="34" fillId="2" borderId="2" xfId="2" applyFont="1" applyFill="1" applyBorder="1" applyAlignment="1">
      <alignment vertical="center" wrapText="1"/>
    </xf>
    <xf numFmtId="0" fontId="34" fillId="2" borderId="4" xfId="2" applyFont="1" applyFill="1" applyBorder="1" applyAlignment="1">
      <alignment horizontal="center" vertical="center"/>
    </xf>
    <xf numFmtId="0" fontId="34" fillId="2" borderId="5" xfId="2" applyFont="1" applyFill="1" applyBorder="1" applyAlignment="1">
      <alignment vertical="center" wrapText="1"/>
    </xf>
    <xf numFmtId="0" fontId="34" fillId="2" borderId="8" xfId="2" applyFont="1" applyFill="1" applyBorder="1" applyAlignment="1">
      <alignment horizontal="left" vertical="center"/>
    </xf>
    <xf numFmtId="0" fontId="53" fillId="3" borderId="14" xfId="0" applyFont="1" applyFill="1" applyBorder="1" applyAlignment="1" applyProtection="1">
      <alignment vertical="center" wrapText="1"/>
      <protection locked="0"/>
    </xf>
    <xf numFmtId="0" fontId="34" fillId="2" borderId="7" xfId="2" applyFont="1" applyFill="1" applyBorder="1" applyAlignment="1">
      <alignment horizontal="left" vertical="center"/>
    </xf>
    <xf numFmtId="0" fontId="13" fillId="3" borderId="1" xfId="0" applyFont="1" applyFill="1" applyBorder="1"/>
    <xf numFmtId="0" fontId="60" fillId="0" borderId="0" xfId="0" applyFont="1"/>
    <xf numFmtId="167" fontId="55" fillId="0" borderId="0" xfId="3" applyNumberFormat="1" applyFont="1" applyFill="1"/>
    <xf numFmtId="0" fontId="2" fillId="0" borderId="0" xfId="0" applyFont="1" applyAlignment="1">
      <alignment vertical="center"/>
    </xf>
    <xf numFmtId="0" fontId="2" fillId="2" borderId="11" xfId="0" applyFont="1" applyFill="1" applyBorder="1" applyAlignment="1">
      <alignment vertical="center"/>
    </xf>
    <xf numFmtId="49" fontId="2" fillId="2" borderId="10" xfId="0" applyNumberFormat="1" applyFont="1" applyFill="1" applyBorder="1" applyAlignment="1">
      <alignment vertical="center"/>
    </xf>
    <xf numFmtId="0" fontId="2" fillId="2" borderId="10" xfId="0" applyFont="1" applyFill="1" applyBorder="1" applyAlignment="1">
      <alignment vertical="center"/>
    </xf>
    <xf numFmtId="0" fontId="2" fillId="2" borderId="7" xfId="0" applyFont="1" applyFill="1" applyBorder="1" applyAlignment="1">
      <alignment vertical="center"/>
    </xf>
    <xf numFmtId="0" fontId="2" fillId="2" borderId="0" xfId="0" quotePrefix="1" applyFont="1" applyFill="1" applyAlignment="1">
      <alignment horizontal="right" vertical="center"/>
    </xf>
    <xf numFmtId="0" fontId="2" fillId="2" borderId="9" xfId="0" quotePrefix="1" applyFont="1" applyFill="1" applyBorder="1" applyAlignment="1">
      <alignment horizontal="right" vertical="center"/>
    </xf>
    <xf numFmtId="0" fontId="2" fillId="2" borderId="4" xfId="0" applyFont="1" applyFill="1" applyBorder="1" applyAlignment="1">
      <alignment vertical="center"/>
    </xf>
    <xf numFmtId="49" fontId="2" fillId="2" borderId="5" xfId="0" applyNumberFormat="1" applyFont="1" applyFill="1" applyBorder="1" applyAlignment="1">
      <alignment vertical="center"/>
    </xf>
    <xf numFmtId="0" fontId="2" fillId="2" borderId="5" xfId="0" applyFont="1" applyFill="1" applyBorder="1" applyAlignment="1">
      <alignment vertical="center"/>
    </xf>
    <xf numFmtId="3" fontId="2" fillId="2" borderId="5" xfId="0" applyNumberFormat="1" applyFont="1" applyFill="1" applyBorder="1" applyAlignment="1">
      <alignment horizontal="right" vertical="center"/>
    </xf>
    <xf numFmtId="3" fontId="2" fillId="2" borderId="8" xfId="0" applyNumberFormat="1" applyFont="1" applyFill="1" applyBorder="1" applyAlignment="1">
      <alignment horizontal="right" vertical="center"/>
    </xf>
    <xf numFmtId="164" fontId="2" fillId="2" borderId="0" xfId="0" applyNumberFormat="1" applyFont="1" applyFill="1" applyAlignment="1">
      <alignment vertical="center"/>
    </xf>
    <xf numFmtId="164" fontId="2" fillId="2" borderId="9" xfId="0" applyNumberFormat="1" applyFont="1" applyFill="1" applyBorder="1" applyAlignment="1">
      <alignment vertical="center"/>
    </xf>
    <xf numFmtId="0" fontId="2" fillId="2" borderId="0" xfId="0" quotePrefix="1" applyFont="1" applyFill="1" applyAlignment="1">
      <alignment vertical="center"/>
    </xf>
    <xf numFmtId="0" fontId="2" fillId="2" borderId="9" xfId="0" quotePrefix="1" applyFont="1" applyFill="1" applyBorder="1" applyAlignment="1">
      <alignment vertical="center"/>
    </xf>
    <xf numFmtId="170" fontId="2" fillId="2" borderId="0" xfId="0" applyNumberFormat="1" applyFont="1" applyFill="1" applyAlignment="1">
      <alignment horizontal="right" vertical="center"/>
    </xf>
    <xf numFmtId="170" fontId="2" fillId="2" borderId="9" xfId="0" applyNumberFormat="1" applyFont="1" applyFill="1" applyBorder="1" applyAlignment="1">
      <alignment horizontal="right" vertical="center"/>
    </xf>
    <xf numFmtId="10" fontId="2" fillId="2" borderId="0" xfId="0" applyNumberFormat="1" applyFont="1" applyFill="1" applyAlignment="1">
      <alignment vertical="center"/>
    </xf>
    <xf numFmtId="10" fontId="2" fillId="2" borderId="9" xfId="0" applyNumberFormat="1" applyFont="1" applyFill="1" applyBorder="1" applyAlignment="1">
      <alignment vertical="center"/>
    </xf>
    <xf numFmtId="168" fontId="2" fillId="2" borderId="0" xfId="0" applyNumberFormat="1" applyFont="1" applyFill="1" applyAlignment="1">
      <alignment horizontal="right" vertical="center"/>
    </xf>
    <xf numFmtId="168" fontId="2" fillId="2" borderId="9" xfId="0" applyNumberFormat="1" applyFont="1" applyFill="1" applyBorder="1" applyAlignment="1">
      <alignment horizontal="right" vertical="center"/>
    </xf>
    <xf numFmtId="171" fontId="2" fillId="2" borderId="0" xfId="5" applyNumberFormat="1" applyFont="1" applyFill="1" applyBorder="1" applyAlignment="1" applyProtection="1">
      <alignment horizontal="right" vertical="center"/>
    </xf>
    <xf numFmtId="49" fontId="2" fillId="3" borderId="0" xfId="0" applyNumberFormat="1" applyFont="1" applyFill="1" applyAlignment="1">
      <alignment vertical="center"/>
    </xf>
    <xf numFmtId="0" fontId="2" fillId="2" borderId="10" xfId="0" applyFont="1" applyFill="1" applyBorder="1" applyAlignment="1">
      <alignment horizontal="lef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5" xfId="0" applyFont="1" applyFill="1" applyBorder="1" applyAlignment="1">
      <alignment vertical="center"/>
    </xf>
    <xf numFmtId="0" fontId="2" fillId="2" borderId="14" xfId="0" applyFont="1" applyFill="1" applyBorder="1" applyAlignment="1">
      <alignment vertical="center"/>
    </xf>
    <xf numFmtId="0" fontId="2" fillId="2" borderId="1" xfId="0" applyFont="1" applyFill="1" applyBorder="1" applyAlignment="1">
      <alignment vertical="center"/>
    </xf>
    <xf numFmtId="49" fontId="2" fillId="2" borderId="0" xfId="0" applyNumberFormat="1" applyFont="1" applyFill="1" applyAlignment="1">
      <alignment horizontal="left" vertical="center"/>
    </xf>
    <xf numFmtId="168" fontId="2" fillId="3" borderId="0" xfId="0" applyNumberFormat="1" applyFont="1" applyFill="1" applyAlignment="1">
      <alignment vertical="center"/>
    </xf>
    <xf numFmtId="168" fontId="2" fillId="2" borderId="14" xfId="3" applyNumberFormat="1" applyFont="1" applyFill="1" applyBorder="1" applyAlignment="1" applyProtection="1">
      <alignment vertical="center"/>
    </xf>
    <xf numFmtId="168" fontId="2" fillId="2" borderId="16" xfId="3" applyNumberFormat="1" applyFont="1" applyFill="1" applyBorder="1" applyAlignment="1" applyProtection="1">
      <alignment vertical="center"/>
    </xf>
    <xf numFmtId="168" fontId="2" fillId="2" borderId="1" xfId="3" applyNumberFormat="1" applyFont="1" applyFill="1" applyBorder="1" applyAlignment="1" applyProtection="1">
      <alignment horizontal="right" vertical="center"/>
    </xf>
    <xf numFmtId="168" fontId="2" fillId="2" borderId="14" xfId="0" applyNumberFormat="1" applyFont="1" applyFill="1" applyBorder="1" applyAlignment="1">
      <alignment vertical="center"/>
    </xf>
    <xf numFmtId="168" fontId="2" fillId="2" borderId="3" xfId="3" applyNumberFormat="1" applyFont="1" applyFill="1" applyBorder="1" applyAlignment="1" applyProtection="1">
      <alignment horizontal="right" vertical="center"/>
    </xf>
    <xf numFmtId="168" fontId="2" fillId="2" borderId="3" xfId="3" applyNumberFormat="1" applyFont="1" applyFill="1" applyBorder="1" applyAlignment="1" applyProtection="1">
      <alignment horizontal="right" vertical="center" wrapText="1"/>
    </xf>
    <xf numFmtId="168" fontId="2" fillId="2" borderId="0" xfId="3" applyNumberFormat="1" applyFont="1" applyFill="1" applyBorder="1" applyAlignment="1" applyProtection="1">
      <alignment horizontal="right" vertical="center" wrapText="1"/>
    </xf>
    <xf numFmtId="168" fontId="2" fillId="2" borderId="10" xfId="3" applyNumberFormat="1" applyFont="1" applyFill="1" applyBorder="1" applyAlignment="1" applyProtection="1">
      <alignment horizontal="right" vertical="center" wrapText="1"/>
    </xf>
    <xf numFmtId="168" fontId="2" fillId="2" borderId="2" xfId="3" applyNumberFormat="1" applyFont="1" applyFill="1" applyBorder="1" applyAlignment="1" applyProtection="1">
      <alignment horizontal="right" vertical="center" wrapText="1"/>
    </xf>
    <xf numFmtId="168" fontId="2" fillId="2" borderId="9" xfId="3" applyNumberFormat="1" applyFont="1" applyFill="1" applyBorder="1" applyAlignment="1" applyProtection="1">
      <alignment horizontal="right" vertical="center" wrapText="1"/>
    </xf>
    <xf numFmtId="0" fontId="2" fillId="3" borderId="0" xfId="0" applyFont="1" applyFill="1" applyAlignment="1">
      <alignment horizontal="left" vertical="center"/>
    </xf>
    <xf numFmtId="0" fontId="2" fillId="2" borderId="0" xfId="0" applyFont="1" applyFill="1" applyAlignment="1" applyProtection="1">
      <alignment vertical="center"/>
      <protection locked="0"/>
    </xf>
    <xf numFmtId="167" fontId="2" fillId="2" borderId="2" xfId="3" applyNumberFormat="1" applyFont="1" applyFill="1" applyBorder="1" applyAlignment="1" applyProtection="1">
      <alignment vertical="center"/>
    </xf>
    <xf numFmtId="167" fontId="2" fillId="2" borderId="0" xfId="3" applyNumberFormat="1" applyFont="1" applyFill="1" applyBorder="1" applyAlignment="1" applyProtection="1">
      <alignment vertical="center"/>
    </xf>
    <xf numFmtId="0" fontId="2" fillId="3" borderId="0" xfId="0" applyFont="1" applyFill="1" applyAlignment="1" applyProtection="1">
      <alignment vertical="center"/>
      <protection locked="0"/>
    </xf>
    <xf numFmtId="0" fontId="2" fillId="2" borderId="5"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2" xfId="0" applyFont="1" applyFill="1" applyBorder="1" applyAlignment="1" applyProtection="1">
      <alignment horizontal="left" vertical="center"/>
      <protection locked="0"/>
    </xf>
    <xf numFmtId="0" fontId="2" fillId="2" borderId="4"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167" fontId="2" fillId="2" borderId="13" xfId="3" applyNumberFormat="1" applyFont="1" applyFill="1" applyBorder="1" applyAlignment="1" applyProtection="1">
      <alignment vertical="center"/>
    </xf>
    <xf numFmtId="167" fontId="2" fillId="2" borderId="7" xfId="3" applyNumberFormat="1" applyFont="1" applyFill="1" applyBorder="1" applyAlignment="1" applyProtection="1">
      <alignment vertical="center"/>
    </xf>
    <xf numFmtId="167" fontId="2" fillId="2" borderId="14" xfId="3" applyNumberFormat="1" applyFont="1" applyFill="1" applyBorder="1" applyAlignment="1" applyProtection="1">
      <alignment vertical="center"/>
    </xf>
    <xf numFmtId="167" fontId="2" fillId="2" borderId="9" xfId="3" applyNumberFormat="1" applyFont="1" applyFill="1" applyBorder="1" applyAlignment="1" applyProtection="1">
      <alignment vertical="center"/>
    </xf>
    <xf numFmtId="168" fontId="2" fillId="2" borderId="12" xfId="3" applyNumberFormat="1" applyFont="1" applyFill="1" applyBorder="1" applyAlignment="1" applyProtection="1">
      <alignment horizontal="right" vertical="center"/>
    </xf>
    <xf numFmtId="0" fontId="2" fillId="2" borderId="5" xfId="0" applyFont="1" applyFill="1" applyBorder="1" applyAlignment="1">
      <alignment vertical="center" wrapText="1"/>
    </xf>
    <xf numFmtId="0" fontId="2" fillId="2" borderId="11" xfId="0" applyFont="1" applyFill="1" applyBorder="1" applyAlignment="1" applyProtection="1">
      <alignment vertical="center"/>
      <protection locked="0"/>
    </xf>
    <xf numFmtId="0" fontId="2" fillId="2" borderId="10" xfId="0" applyFont="1" applyFill="1" applyBorder="1" applyAlignment="1" applyProtection="1">
      <alignment horizontal="left" vertical="center"/>
      <protection locked="0"/>
    </xf>
    <xf numFmtId="168" fontId="2" fillId="2" borderId="13" xfId="3" applyNumberFormat="1" applyFont="1" applyFill="1" applyBorder="1" applyAlignment="1" applyProtection="1">
      <alignment horizontal="right" vertical="center"/>
    </xf>
    <xf numFmtId="168" fontId="2" fillId="2" borderId="7" xfId="3" applyNumberFormat="1" applyFont="1" applyFill="1" applyBorder="1" applyAlignment="1" applyProtection="1">
      <alignment horizontal="right" vertical="center"/>
    </xf>
    <xf numFmtId="0" fontId="2" fillId="2" borderId="10" xfId="0" applyFont="1" applyFill="1" applyBorder="1" applyAlignment="1">
      <alignment vertical="center" wrapText="1"/>
    </xf>
    <xf numFmtId="168" fontId="2" fillId="2" borderId="16" xfId="0" applyNumberFormat="1" applyFont="1" applyFill="1" applyBorder="1" applyAlignment="1">
      <alignment vertical="center" wrapText="1"/>
    </xf>
    <xf numFmtId="168" fontId="2" fillId="2" borderId="12" xfId="0" applyNumberFormat="1" applyFont="1" applyFill="1" applyBorder="1" applyAlignment="1">
      <alignment vertical="center" wrapText="1"/>
    </xf>
    <xf numFmtId="168" fontId="2" fillId="2" borderId="13" xfId="3" applyNumberFormat="1" applyFont="1" applyFill="1" applyBorder="1" applyAlignment="1" applyProtection="1">
      <alignment horizontal="center" vertical="center"/>
    </xf>
    <xf numFmtId="168" fontId="2" fillId="2" borderId="7" xfId="3" applyNumberFormat="1" applyFont="1" applyFill="1" applyBorder="1" applyAlignment="1" applyProtection="1">
      <alignment horizontal="center" vertical="center"/>
    </xf>
    <xf numFmtId="168" fontId="2" fillId="2" borderId="14" xfId="3" applyNumberFormat="1" applyFont="1" applyFill="1" applyBorder="1" applyAlignment="1" applyProtection="1">
      <alignment horizontal="center" vertical="center"/>
    </xf>
    <xf numFmtId="168" fontId="2" fillId="2" borderId="9" xfId="3" applyNumberFormat="1" applyFont="1" applyFill="1" applyBorder="1" applyAlignment="1" applyProtection="1">
      <alignment horizontal="center" vertical="center"/>
    </xf>
    <xf numFmtId="3" fontId="2" fillId="3" borderId="0" xfId="0" applyNumberFormat="1" applyFont="1" applyFill="1" applyAlignment="1" applyProtection="1">
      <alignment vertical="center"/>
      <protection locked="0"/>
    </xf>
    <xf numFmtId="168" fontId="2" fillId="2" borderId="2" xfId="3" applyNumberFormat="1" applyFont="1" applyFill="1" applyBorder="1" applyAlignment="1" applyProtection="1">
      <alignment horizontal="right" vertical="center"/>
    </xf>
    <xf numFmtId="167" fontId="2" fillId="2" borderId="13" xfId="3" applyNumberFormat="1"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5" xfId="0" applyFont="1" applyFill="1" applyBorder="1" applyAlignment="1" applyProtection="1">
      <alignment horizontal="left" vertical="center"/>
      <protection locked="0"/>
    </xf>
    <xf numFmtId="0" fontId="2" fillId="2" borderId="8" xfId="0" applyFont="1" applyFill="1" applyBorder="1" applyAlignment="1">
      <alignment vertical="center" wrapText="1"/>
    </xf>
    <xf numFmtId="0" fontId="2" fillId="3" borderId="0" xfId="0" applyFont="1" applyFill="1" applyAlignment="1">
      <alignment vertical="center" wrapText="1"/>
    </xf>
    <xf numFmtId="167" fontId="2" fillId="3" borderId="0" xfId="3" applyNumberFormat="1" applyFont="1" applyFill="1" applyBorder="1" applyAlignment="1" applyProtection="1">
      <alignment vertical="center"/>
    </xf>
    <xf numFmtId="0" fontId="2" fillId="2" borderId="12" xfId="0" applyFont="1" applyFill="1" applyBorder="1"/>
    <xf numFmtId="0" fontId="2" fillId="2" borderId="10" xfId="0" applyFont="1" applyFill="1" applyBorder="1"/>
    <xf numFmtId="167" fontId="2" fillId="2" borderId="16" xfId="3" applyNumberFormat="1" applyFont="1" applyFill="1" applyBorder="1" applyAlignment="1" applyProtection="1">
      <alignment horizontal="right"/>
    </xf>
    <xf numFmtId="167" fontId="2" fillId="2" borderId="12" xfId="3" applyNumberFormat="1" applyFont="1" applyFill="1" applyBorder="1" applyAlignment="1" applyProtection="1">
      <alignment horizontal="right"/>
    </xf>
    <xf numFmtId="167" fontId="2" fillId="2" borderId="13" xfId="3" applyNumberFormat="1" applyFont="1" applyFill="1" applyBorder="1" applyAlignment="1" applyProtection="1">
      <alignment horizontal="right"/>
    </xf>
    <xf numFmtId="167" fontId="2" fillId="2" borderId="7" xfId="3" applyNumberFormat="1" applyFont="1" applyFill="1" applyBorder="1" applyAlignment="1" applyProtection="1">
      <alignment horizontal="right"/>
    </xf>
    <xf numFmtId="0" fontId="2" fillId="2" borderId="3" xfId="0" applyFont="1" applyFill="1" applyBorder="1"/>
    <xf numFmtId="0" fontId="2" fillId="2" borderId="0" xfId="0" applyFont="1" applyFill="1"/>
    <xf numFmtId="0" fontId="2" fillId="3" borderId="3" xfId="0" applyFont="1" applyFill="1" applyBorder="1" applyAlignment="1" applyProtection="1">
      <alignment horizontal="left" vertical="top"/>
      <protection locked="0"/>
    </xf>
    <xf numFmtId="167" fontId="2" fillId="2" borderId="14" xfId="3" applyNumberFormat="1" applyFont="1" applyFill="1" applyBorder="1" applyAlignment="1" applyProtection="1">
      <alignment horizontal="right"/>
    </xf>
    <xf numFmtId="167" fontId="2" fillId="2" borderId="9" xfId="3" applyNumberFormat="1" applyFont="1" applyFill="1" applyBorder="1" applyAlignment="1" applyProtection="1">
      <alignment horizontal="right"/>
    </xf>
    <xf numFmtId="0" fontId="2" fillId="2" borderId="2" xfId="0" applyFont="1" applyFill="1" applyBorder="1" applyAlignment="1">
      <alignment horizontal="left" vertical="center"/>
    </xf>
    <xf numFmtId="0" fontId="2" fillId="3" borderId="3" xfId="0" applyFont="1" applyFill="1" applyBorder="1" applyAlignment="1" applyProtection="1">
      <alignment vertical="center"/>
      <protection locked="0"/>
    </xf>
    <xf numFmtId="0" fontId="2" fillId="3" borderId="0" xfId="0" applyFont="1" applyFill="1" applyAlignment="1" applyProtection="1">
      <alignment horizontal="left" vertical="center"/>
      <protection locked="0"/>
    </xf>
    <xf numFmtId="0" fontId="2" fillId="0" borderId="0" xfId="0" applyFont="1" applyAlignment="1" applyProtection="1">
      <alignment vertical="center" wrapText="1"/>
      <protection locked="0"/>
    </xf>
    <xf numFmtId="0" fontId="2" fillId="2" borderId="5" xfId="0" applyFont="1" applyFill="1" applyBorder="1" applyAlignment="1">
      <alignment horizontal="left" vertical="center"/>
    </xf>
    <xf numFmtId="168" fontId="2" fillId="2" borderId="0" xfId="3" applyNumberFormat="1" applyFont="1" applyFill="1" applyBorder="1" applyAlignment="1" applyProtection="1">
      <alignment horizontal="right" vertical="center"/>
    </xf>
    <xf numFmtId="0" fontId="2" fillId="0" borderId="0" xfId="0" applyFont="1" applyAlignment="1" applyProtection="1">
      <alignment vertical="center"/>
      <protection locked="0"/>
    </xf>
    <xf numFmtId="0" fontId="2" fillId="6" borderId="2" xfId="0" applyFont="1" applyFill="1" applyBorder="1" applyAlignment="1">
      <alignment horizontal="left" vertical="center"/>
    </xf>
    <xf numFmtId="167" fontId="2" fillId="6" borderId="2" xfId="3" applyNumberFormat="1" applyFont="1" applyFill="1" applyBorder="1" applyAlignment="1" applyProtection="1">
      <alignment vertical="center"/>
    </xf>
    <xf numFmtId="167" fontId="2" fillId="6" borderId="13" xfId="3" applyNumberFormat="1" applyFont="1" applyFill="1" applyBorder="1" applyAlignment="1" applyProtection="1">
      <alignment vertical="center"/>
    </xf>
    <xf numFmtId="0" fontId="2" fillId="6" borderId="3" xfId="0" applyFont="1" applyFill="1" applyBorder="1" applyAlignment="1">
      <alignment vertical="center"/>
    </xf>
    <xf numFmtId="0" fontId="2" fillId="6" borderId="0" xfId="0" applyFont="1" applyFill="1" applyAlignment="1">
      <alignment horizontal="left" vertical="center"/>
    </xf>
    <xf numFmtId="170" fontId="2" fillId="6" borderId="14" xfId="0" applyNumberFormat="1" applyFont="1" applyFill="1" applyBorder="1" applyAlignment="1">
      <alignment horizontal="right" vertical="center"/>
    </xf>
    <xf numFmtId="170" fontId="2" fillId="6" borderId="0" xfId="0" applyNumberFormat="1" applyFont="1" applyFill="1" applyAlignment="1">
      <alignment horizontal="right" vertical="center"/>
    </xf>
    <xf numFmtId="167" fontId="2" fillId="6" borderId="14" xfId="3" applyNumberFormat="1" applyFont="1" applyFill="1" applyBorder="1" applyAlignment="1" applyProtection="1">
      <alignment horizontal="right" vertical="center"/>
    </xf>
    <xf numFmtId="0" fontId="2" fillId="6" borderId="4" xfId="0" applyFont="1" applyFill="1" applyBorder="1" applyAlignment="1">
      <alignment vertical="center"/>
    </xf>
    <xf numFmtId="0" fontId="2" fillId="6" borderId="5" xfId="0" applyFont="1" applyFill="1" applyBorder="1" applyAlignment="1">
      <alignment horizontal="left" vertical="center"/>
    </xf>
    <xf numFmtId="170" fontId="2" fillId="6" borderId="5" xfId="0" applyNumberFormat="1" applyFont="1" applyFill="1" applyBorder="1" applyAlignment="1">
      <alignment horizontal="right" vertical="center"/>
    </xf>
    <xf numFmtId="170" fontId="2" fillId="6" borderId="15" xfId="0" applyNumberFormat="1" applyFont="1" applyFill="1" applyBorder="1" applyAlignment="1">
      <alignment horizontal="right" vertical="center"/>
    </xf>
    <xf numFmtId="0" fontId="2" fillId="3" borderId="0" xfId="0" applyFont="1" applyFill="1" applyAlignment="1" applyProtection="1">
      <alignment vertical="center" wrapText="1"/>
      <protection locked="0"/>
    </xf>
    <xf numFmtId="167" fontId="2" fillId="3" borderId="0" xfId="3" applyNumberFormat="1" applyFont="1" applyFill="1" applyBorder="1" applyAlignment="1" applyProtection="1">
      <alignment vertical="center"/>
      <protection locked="0"/>
    </xf>
    <xf numFmtId="0" fontId="12" fillId="0" borderId="20" xfId="1" applyFont="1" applyBorder="1" applyAlignment="1" applyProtection="1">
      <alignment horizontal="center" vertical="center" wrapText="1"/>
      <protection locked="0"/>
    </xf>
    <xf numFmtId="3" fontId="16" fillId="2" borderId="5" xfId="1" applyNumberFormat="1" applyFont="1" applyFill="1" applyBorder="1" applyAlignment="1">
      <alignment horizontal="left" vertical="center"/>
    </xf>
    <xf numFmtId="0" fontId="1" fillId="2" borderId="12" xfId="0" applyFont="1" applyFill="1" applyBorder="1" applyAlignment="1">
      <alignment vertical="center"/>
    </xf>
    <xf numFmtId="0" fontId="21" fillId="2" borderId="0" xfId="4" applyFill="1" applyBorder="1" applyAlignment="1" applyProtection="1">
      <alignment vertical="center" wrapText="1"/>
    </xf>
    <xf numFmtId="0" fontId="1" fillId="2" borderId="1" xfId="0" applyFont="1" applyFill="1" applyBorder="1" applyAlignment="1">
      <alignment vertical="center"/>
    </xf>
    <xf numFmtId="0" fontId="1" fillId="2" borderId="2" xfId="0" quotePrefix="1" applyFont="1" applyFill="1" applyBorder="1" applyAlignment="1">
      <alignment horizontal="right" vertical="center"/>
    </xf>
    <xf numFmtId="0" fontId="1" fillId="2" borderId="7" xfId="0" quotePrefix="1" applyFont="1" applyFill="1" applyBorder="1" applyAlignment="1">
      <alignment horizontal="right" vertical="center"/>
    </xf>
    <xf numFmtId="0" fontId="1" fillId="3" borderId="0" xfId="0" applyFont="1" applyFill="1" applyAlignment="1">
      <alignment vertical="center"/>
    </xf>
    <xf numFmtId="0" fontId="1" fillId="0" borderId="0" xfId="0" applyFont="1" applyAlignment="1">
      <alignment vertical="center"/>
    </xf>
    <xf numFmtId="0" fontId="1" fillId="2" borderId="3" xfId="0" applyFont="1" applyFill="1" applyBorder="1" applyAlignment="1">
      <alignment vertical="center"/>
    </xf>
    <xf numFmtId="49" fontId="1" fillId="2" borderId="0" xfId="0" applyNumberFormat="1" applyFont="1" applyFill="1" applyAlignment="1">
      <alignment vertical="center"/>
    </xf>
    <xf numFmtId="0" fontId="1" fillId="3" borderId="0" xfId="0" applyFont="1" applyFill="1" applyProtection="1">
      <protection locked="0"/>
    </xf>
    <xf numFmtId="0" fontId="1" fillId="2" borderId="3" xfId="0" applyFont="1" applyFill="1" applyBorder="1"/>
    <xf numFmtId="0" fontId="1" fillId="3" borderId="3" xfId="0" applyFont="1" applyFill="1" applyBorder="1" applyProtection="1">
      <protection locked="0"/>
    </xf>
    <xf numFmtId="0" fontId="1" fillId="2" borderId="1" xfId="0" applyFont="1" applyFill="1" applyBorder="1"/>
    <xf numFmtId="167" fontId="1" fillId="2" borderId="2" xfId="3" applyNumberFormat="1" applyFont="1" applyFill="1" applyBorder="1" applyProtection="1"/>
    <xf numFmtId="0" fontId="1" fillId="2" borderId="2" xfId="0" applyFont="1" applyFill="1" applyBorder="1"/>
    <xf numFmtId="0" fontId="1" fillId="2" borderId="7" xfId="0" applyFont="1" applyFill="1" applyBorder="1"/>
    <xf numFmtId="0" fontId="1" fillId="3" borderId="0" xfId="0" applyFont="1" applyFill="1"/>
    <xf numFmtId="167" fontId="1" fillId="2" borderId="0" xfId="3" applyNumberFormat="1" applyFont="1" applyFill="1" applyBorder="1" applyProtection="1"/>
    <xf numFmtId="0" fontId="1" fillId="2" borderId="0" xfId="0" applyFont="1" applyFill="1"/>
    <xf numFmtId="0" fontId="1" fillId="2" borderId="9" xfId="0" applyFont="1" applyFill="1" applyBorder="1"/>
    <xf numFmtId="0" fontId="1" fillId="2" borderId="0" xfId="0" applyFont="1" applyFill="1" applyAlignment="1">
      <alignment vertical="center"/>
    </xf>
    <xf numFmtId="0" fontId="1" fillId="2" borderId="9" xfId="0" applyFont="1" applyFill="1" applyBorder="1" applyAlignment="1">
      <alignment vertical="center"/>
    </xf>
    <xf numFmtId="0" fontId="1" fillId="3" borderId="0" xfId="0" applyFont="1" applyFill="1" applyAlignment="1" applyProtection="1">
      <alignment vertical="center"/>
      <protection locked="0"/>
    </xf>
    <xf numFmtId="0" fontId="1" fillId="0" borderId="0" xfId="0" applyFont="1" applyAlignment="1" applyProtection="1">
      <alignment vertical="center"/>
      <protection locked="0"/>
    </xf>
    <xf numFmtId="0" fontId="1" fillId="3" borderId="3" xfId="0" applyFont="1" applyFill="1" applyBorder="1" applyAlignment="1" applyProtection="1">
      <alignment vertical="center"/>
      <protection locked="0"/>
    </xf>
    <xf numFmtId="0" fontId="1" fillId="2" borderId="10" xfId="0" applyFont="1" applyFill="1" applyBorder="1" applyAlignment="1">
      <alignment vertical="center"/>
    </xf>
    <xf numFmtId="0" fontId="1" fillId="3" borderId="14" xfId="0" applyFont="1" applyFill="1" applyBorder="1" applyAlignment="1" applyProtection="1">
      <alignment vertical="center"/>
      <protection locked="0"/>
    </xf>
    <xf numFmtId="0" fontId="1" fillId="2" borderId="11" xfId="0" applyFont="1" applyFill="1" applyBorder="1"/>
    <xf numFmtId="167" fontId="1" fillId="2" borderId="13" xfId="3" applyNumberFormat="1" applyFont="1" applyFill="1" applyBorder="1" applyProtection="1"/>
    <xf numFmtId="0" fontId="1" fillId="2" borderId="4" xfId="0" applyFont="1" applyFill="1" applyBorder="1"/>
    <xf numFmtId="0" fontId="1" fillId="2" borderId="5" xfId="0" applyFont="1" applyFill="1" applyBorder="1"/>
    <xf numFmtId="0" fontId="1" fillId="2" borderId="8" xfId="0" applyFont="1" applyFill="1" applyBorder="1"/>
    <xf numFmtId="0" fontId="1" fillId="2" borderId="16" xfId="0" applyFont="1" applyFill="1" applyBorder="1"/>
    <xf numFmtId="167" fontId="1" fillId="2" borderId="16" xfId="3" applyNumberFormat="1" applyFont="1" applyFill="1" applyBorder="1" applyProtection="1"/>
    <xf numFmtId="167" fontId="1" fillId="2" borderId="12" xfId="3" applyNumberFormat="1" applyFont="1" applyFill="1" applyBorder="1" applyProtection="1"/>
    <xf numFmtId="0" fontId="1" fillId="2" borderId="10" xfId="0" applyFont="1" applyFill="1" applyBorder="1"/>
    <xf numFmtId="0" fontId="1" fillId="2" borderId="12" xfId="0" applyFont="1" applyFill="1" applyBorder="1"/>
    <xf numFmtId="0" fontId="1" fillId="2" borderId="14" xfId="0" applyFont="1" applyFill="1" applyBorder="1"/>
    <xf numFmtId="167" fontId="1" fillId="2" borderId="14" xfId="3" applyNumberFormat="1" applyFont="1" applyFill="1" applyBorder="1" applyProtection="1"/>
    <xf numFmtId="167" fontId="1" fillId="2" borderId="9" xfId="3" applyNumberFormat="1" applyFont="1" applyFill="1" applyBorder="1" applyProtection="1"/>
    <xf numFmtId="167" fontId="1" fillId="2" borderId="14" xfId="3" applyNumberFormat="1" applyFont="1" applyFill="1" applyBorder="1" applyAlignment="1" applyProtection="1">
      <alignment horizontal="right"/>
    </xf>
    <xf numFmtId="167" fontId="1" fillId="2" borderId="9" xfId="3" applyNumberFormat="1" applyFont="1" applyFill="1" applyBorder="1" applyAlignment="1" applyProtection="1">
      <alignment horizontal="right"/>
    </xf>
    <xf numFmtId="167" fontId="1" fillId="2" borderId="13" xfId="3" applyNumberFormat="1" applyFont="1" applyFill="1" applyBorder="1" applyAlignment="1" applyProtection="1">
      <alignment horizontal="right"/>
    </xf>
    <xf numFmtId="167" fontId="1" fillId="2" borderId="7" xfId="3" applyNumberFormat="1" applyFont="1" applyFill="1" applyBorder="1" applyAlignment="1" applyProtection="1">
      <alignment horizontal="right"/>
    </xf>
    <xf numFmtId="167" fontId="1" fillId="3" borderId="0" xfId="3" applyNumberFormat="1" applyFont="1" applyFill="1" applyProtection="1"/>
    <xf numFmtId="167" fontId="1" fillId="3" borderId="0" xfId="3" applyNumberFormat="1" applyFont="1" applyFill="1" applyProtection="1">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3" borderId="0" xfId="0" applyFont="1" applyFill="1" applyAlignment="1" applyProtection="1">
      <alignment horizontal="center" vertical="center"/>
      <protection locked="0"/>
    </xf>
    <xf numFmtId="0" fontId="1" fillId="3" borderId="0" xfId="0" quotePrefix="1" applyFont="1" applyFill="1" applyAlignment="1" applyProtection="1">
      <alignment vertical="center"/>
      <protection locked="0"/>
    </xf>
    <xf numFmtId="0" fontId="1" fillId="3" borderId="0" xfId="0" quotePrefix="1" applyFont="1" applyFill="1" applyAlignment="1" applyProtection="1">
      <alignment horizontal="center" vertical="center"/>
      <protection locked="0"/>
    </xf>
    <xf numFmtId="0" fontId="1" fillId="3" borderId="0" xfId="0" quotePrefix="1" applyFont="1" applyFill="1" applyAlignment="1">
      <alignment vertical="center"/>
    </xf>
    <xf numFmtId="0" fontId="1" fillId="3" borderId="0" xfId="0" quotePrefix="1" applyFont="1" applyFill="1" applyAlignment="1" applyProtection="1">
      <alignment vertical="center" wrapText="1"/>
      <protection locked="0"/>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 fillId="3" borderId="0" xfId="0" applyFont="1" applyFill="1" applyAlignment="1" applyProtection="1">
      <alignment horizontal="center" vertical="center" wrapText="1"/>
      <protection locked="0"/>
    </xf>
    <xf numFmtId="10" fontId="2" fillId="3" borderId="0" xfId="0" applyNumberFormat="1" applyFont="1" applyFill="1" applyAlignment="1">
      <alignment vertical="center"/>
    </xf>
    <xf numFmtId="171" fontId="31" fillId="0" borderId="0" xfId="0" applyNumberFormat="1" applyFont="1" applyAlignment="1">
      <alignment horizontal="right" vertical="center"/>
    </xf>
    <xf numFmtId="167" fontId="31" fillId="0" borderId="0" xfId="0" applyNumberFormat="1" applyFont="1" applyAlignment="1">
      <alignment horizontal="right" vertical="center"/>
    </xf>
    <xf numFmtId="0" fontId="31" fillId="0" borderId="0" xfId="0" applyFont="1" applyAlignment="1">
      <alignment horizontal="center" vertical="center"/>
    </xf>
    <xf numFmtId="167" fontId="55" fillId="6" borderId="0" xfId="3" applyNumberFormat="1" applyFont="1" applyFill="1"/>
    <xf numFmtId="0" fontId="12" fillId="0" borderId="9" xfId="0" applyFont="1" applyBorder="1"/>
    <xf numFmtId="0" fontId="62" fillId="8" borderId="0" xfId="0" applyFont="1" applyFill="1"/>
    <xf numFmtId="0" fontId="63" fillId="5" borderId="16" xfId="0" applyFont="1" applyFill="1" applyBorder="1" applyAlignment="1">
      <alignment horizontal="center" vertical="center" wrapText="1"/>
    </xf>
    <xf numFmtId="0" fontId="49" fillId="3" borderId="0" xfId="0" applyFont="1" applyFill="1" applyAlignment="1">
      <alignment vertical="center"/>
    </xf>
    <xf numFmtId="0" fontId="49" fillId="2" borderId="21" xfId="0" applyFont="1" applyFill="1" applyBorder="1" applyAlignment="1">
      <alignment vertical="center"/>
    </xf>
    <xf numFmtId="0" fontId="49" fillId="2" borderId="22" xfId="0" applyFont="1" applyFill="1" applyBorder="1" applyAlignment="1">
      <alignment vertical="center"/>
    </xf>
    <xf numFmtId="0" fontId="64" fillId="2" borderId="22" xfId="0" applyFont="1" applyFill="1" applyBorder="1" applyAlignment="1">
      <alignment vertical="center"/>
    </xf>
    <xf numFmtId="9" fontId="64" fillId="2" borderId="22" xfId="0" applyNumberFormat="1" applyFont="1" applyFill="1" applyBorder="1" applyAlignment="1">
      <alignment vertical="center"/>
    </xf>
    <xf numFmtId="0" fontId="49" fillId="2" borderId="22" xfId="0" applyFont="1" applyFill="1" applyBorder="1" applyAlignment="1" applyProtection="1">
      <alignment vertical="center"/>
      <protection locked="0"/>
    </xf>
    <xf numFmtId="0" fontId="49" fillId="2" borderId="23" xfId="0" applyFont="1" applyFill="1" applyBorder="1" applyAlignment="1">
      <alignment vertical="center"/>
    </xf>
    <xf numFmtId="0" fontId="49" fillId="3" borderId="0" xfId="0" applyFont="1" applyFill="1" applyAlignment="1" applyProtection="1">
      <alignment vertical="center"/>
      <protection locked="0"/>
    </xf>
    <xf numFmtId="0" fontId="36" fillId="3" borderId="0" xfId="0" applyFont="1" applyFill="1" applyAlignment="1" applyProtection="1">
      <alignment vertical="center"/>
      <protection locked="0"/>
    </xf>
    <xf numFmtId="0" fontId="65" fillId="2" borderId="0" xfId="1" applyFont="1" applyFill="1" applyAlignment="1">
      <alignment horizontal="left" vertical="center"/>
    </xf>
    <xf numFmtId="0" fontId="47" fillId="9" borderId="1" xfId="2" applyFont="1" applyFill="1" applyBorder="1" applyAlignment="1">
      <alignment horizontal="left" vertical="center"/>
    </xf>
    <xf numFmtId="0" fontId="47" fillId="9" borderId="2" xfId="2" applyFont="1" applyFill="1" applyBorder="1" applyAlignment="1">
      <alignment horizontal="left" vertical="center"/>
    </xf>
    <xf numFmtId="0" fontId="47" fillId="9" borderId="7" xfId="2" applyFont="1" applyFill="1" applyBorder="1" applyAlignment="1">
      <alignment horizontal="left" vertical="center"/>
    </xf>
    <xf numFmtId="0" fontId="47" fillId="9" borderId="4" xfId="2" applyFont="1" applyFill="1" applyBorder="1" applyAlignment="1">
      <alignment horizontal="left" vertical="center"/>
    </xf>
    <xf numFmtId="0" fontId="47" fillId="9" borderId="5" xfId="2" applyFont="1" applyFill="1" applyBorder="1" applyAlignment="1">
      <alignment horizontal="left" vertical="center"/>
    </xf>
    <xf numFmtId="0" fontId="47" fillId="9" borderId="9" xfId="2" applyFont="1" applyFill="1" applyBorder="1" applyAlignment="1">
      <alignment horizontal="left" vertical="center"/>
    </xf>
    <xf numFmtId="0" fontId="47" fillId="9" borderId="1" xfId="2" quotePrefix="1" applyFont="1" applyFill="1" applyBorder="1" applyAlignment="1">
      <alignment horizontal="left" vertical="center"/>
    </xf>
    <xf numFmtId="0" fontId="54" fillId="9" borderId="4" xfId="2" applyFont="1" applyFill="1" applyBorder="1" applyAlignment="1">
      <alignment horizontal="left" vertical="center"/>
    </xf>
    <xf numFmtId="168" fontId="12" fillId="2" borderId="14" xfId="3" applyNumberFormat="1" applyFont="1" applyFill="1" applyBorder="1" applyAlignment="1" applyProtection="1">
      <alignment horizontal="right" vertical="center"/>
      <protection locked="0"/>
    </xf>
    <xf numFmtId="175" fontId="36" fillId="2" borderId="5" xfId="3" applyNumberFormat="1" applyFont="1" applyFill="1" applyBorder="1" applyAlignment="1">
      <alignment horizontal="right" vertical="center"/>
    </xf>
    <xf numFmtId="167" fontId="11" fillId="2" borderId="13" xfId="3" applyNumberFormat="1" applyFont="1" applyFill="1" applyBorder="1" applyAlignment="1" applyProtection="1">
      <alignment horizontal="center" vertical="center" wrapText="1"/>
    </xf>
    <xf numFmtId="167" fontId="11" fillId="2" borderId="14" xfId="3" applyNumberFormat="1"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0" fontId="35" fillId="2" borderId="26" xfId="0" applyFont="1" applyFill="1" applyBorder="1" applyAlignment="1">
      <alignment horizontal="center" vertical="center"/>
    </xf>
    <xf numFmtId="0" fontId="35" fillId="2" borderId="27" xfId="0" applyFont="1" applyFill="1" applyBorder="1" applyAlignment="1">
      <alignment horizontal="center" vertical="center"/>
    </xf>
    <xf numFmtId="0" fontId="12" fillId="3" borderId="24" xfId="0" applyFont="1" applyFill="1" applyBorder="1" applyAlignment="1" applyProtection="1">
      <alignment horizontal="center" vertical="center"/>
      <protection locked="0"/>
    </xf>
    <xf numFmtId="0" fontId="12" fillId="3" borderId="25" xfId="0" applyFont="1" applyFill="1" applyBorder="1" applyAlignment="1" applyProtection="1">
      <alignment horizontal="center" vertical="center"/>
      <protection locked="0"/>
    </xf>
    <xf numFmtId="167" fontId="32" fillId="2" borderId="3" xfId="3" applyNumberFormat="1" applyFont="1" applyFill="1" applyBorder="1" applyAlignment="1" applyProtection="1">
      <alignment horizontal="center" vertical="center"/>
    </xf>
    <xf numFmtId="167" fontId="32" fillId="2" borderId="9" xfId="3" applyNumberFormat="1" applyFont="1" applyFill="1" applyBorder="1" applyAlignment="1" applyProtection="1">
      <alignment horizontal="center" vertical="center"/>
    </xf>
    <xf numFmtId="0" fontId="35" fillId="2" borderId="3" xfId="0" applyFont="1" applyFill="1" applyBorder="1" applyAlignment="1">
      <alignment horizontal="center" vertical="center"/>
    </xf>
    <xf numFmtId="0" fontId="35" fillId="2" borderId="9" xfId="0" applyFont="1" applyFill="1" applyBorder="1" applyAlignment="1">
      <alignment horizontal="center" vertical="center"/>
    </xf>
    <xf numFmtId="0" fontId="12" fillId="0" borderId="11"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22" fillId="2" borderId="0" xfId="1" applyFont="1" applyFill="1" applyAlignment="1">
      <alignment horizontal="left" vertical="center"/>
    </xf>
    <xf numFmtId="0" fontId="14" fillId="3" borderId="0" xfId="1" applyFill="1" applyAlignment="1">
      <alignment horizontal="left" vertical="center" wrapText="1"/>
    </xf>
    <xf numFmtId="0" fontId="14" fillId="3" borderId="0" xfId="1" applyFill="1" applyAlignment="1">
      <alignment vertical="center" wrapText="1"/>
    </xf>
    <xf numFmtId="0" fontId="15" fillId="2" borderId="0" xfId="1" applyFont="1" applyFill="1" applyAlignment="1">
      <alignment horizontal="center" vertical="center" wrapText="1"/>
    </xf>
    <xf numFmtId="0" fontId="15" fillId="2" borderId="5" xfId="1" applyFont="1" applyFill="1" applyBorder="1" applyAlignment="1">
      <alignment horizontal="center" vertical="center" wrapText="1"/>
    </xf>
    <xf numFmtId="1" fontId="15" fillId="2" borderId="0" xfId="1" applyNumberFormat="1" applyFont="1" applyFill="1" applyAlignment="1">
      <alignment horizontal="center" vertical="center" wrapText="1"/>
    </xf>
    <xf numFmtId="1" fontId="15" fillId="2" borderId="5" xfId="1" applyNumberFormat="1" applyFont="1" applyFill="1" applyBorder="1" applyAlignment="1">
      <alignment horizontal="center" vertical="center" wrapText="1"/>
    </xf>
    <xf numFmtId="0" fontId="14" fillId="3" borderId="0" xfId="1" applyFill="1" applyAlignment="1">
      <alignment horizontal="center" vertical="center"/>
    </xf>
    <xf numFmtId="0" fontId="14" fillId="3" borderId="0" xfId="1" applyFill="1" applyAlignment="1">
      <alignment horizontal="center" vertical="center" wrapText="1"/>
    </xf>
    <xf numFmtId="167" fontId="36" fillId="2" borderId="21" xfId="3" applyNumberFormat="1" applyFont="1" applyFill="1" applyBorder="1" applyAlignment="1" applyProtection="1">
      <alignment horizontal="center" vertical="center" wrapText="1"/>
    </xf>
    <xf numFmtId="167" fontId="36" fillId="2" borderId="22" xfId="3" applyNumberFormat="1" applyFont="1" applyFill="1" applyBorder="1" applyAlignment="1" applyProtection="1">
      <alignment horizontal="center" vertical="center" wrapText="1"/>
    </xf>
    <xf numFmtId="0" fontId="34" fillId="2" borderId="11"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11" xfId="0" applyFont="1" applyFill="1" applyBorder="1" applyAlignment="1">
      <alignment horizontal="center" vertical="center"/>
    </xf>
    <xf numFmtId="0" fontId="34" fillId="2" borderId="10" xfId="0" applyFont="1" applyFill="1" applyBorder="1" applyAlignment="1">
      <alignment horizontal="center" vertical="center"/>
    </xf>
    <xf numFmtId="0" fontId="34" fillId="2" borderId="12" xfId="0" applyFont="1" applyFill="1" applyBorder="1" applyAlignment="1">
      <alignment horizontal="center" vertical="center"/>
    </xf>
    <xf numFmtId="0" fontId="34" fillId="2" borderId="11" xfId="0" quotePrefix="1" applyFont="1" applyFill="1" applyBorder="1" applyAlignment="1">
      <alignment horizontal="center" vertical="center" wrapText="1"/>
    </xf>
    <xf numFmtId="0" fontId="59" fillId="2" borderId="11" xfId="0" applyFont="1" applyFill="1" applyBorder="1" applyAlignment="1">
      <alignment horizontal="center" vertical="center" wrapText="1"/>
    </xf>
    <xf numFmtId="0" fontId="59" fillId="2" borderId="10" xfId="0" applyFont="1" applyFill="1" applyBorder="1" applyAlignment="1">
      <alignment horizontal="center" vertical="center" wrapText="1"/>
    </xf>
    <xf numFmtId="0" fontId="59" fillId="2" borderId="12" xfId="0" applyFont="1" applyFill="1" applyBorder="1" applyAlignment="1">
      <alignment horizontal="center" vertical="center" wrapText="1"/>
    </xf>
    <xf numFmtId="0" fontId="50" fillId="2" borderId="10"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0" fillId="2" borderId="11" xfId="0" applyFont="1" applyFill="1" applyBorder="1" applyAlignment="1">
      <alignment horizontal="center" vertical="center" wrapText="1"/>
    </xf>
  </cellXfs>
  <cellStyles count="7">
    <cellStyle name="Comma" xfId="3" builtinId="3"/>
    <cellStyle name="Comma 2" xfId="6" xr:uid="{00000000-0005-0000-0000-000001000000}"/>
    <cellStyle name="Hyperlink" xfId="4" builtinId="8"/>
    <cellStyle name="Normal" xfId="0" builtinId="0"/>
    <cellStyle name="Normal 2" xfId="2" xr:uid="{00000000-0005-0000-0000-000004000000}"/>
    <cellStyle name="Normal 3" xfId="1" xr:uid="{00000000-0005-0000-0000-000005000000}"/>
    <cellStyle name="Per cent" xfId="5" builtinId="5"/>
  </cellStyles>
  <dxfs count="40">
    <dxf>
      <font>
        <b/>
        <i val="0"/>
        <color rgb="FFFF0000"/>
      </font>
    </dxf>
    <dxf>
      <font>
        <b/>
        <i val="0"/>
        <color rgb="FF0000FF"/>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ont>
        <color rgb="FFFF0000"/>
      </font>
      <fill>
        <patternFill>
          <bgColor rgb="FFF7ABAD"/>
        </patternFill>
      </fill>
    </dxf>
    <dxf>
      <font>
        <b/>
        <i val="0"/>
        <color rgb="FFFF0000"/>
      </font>
    </dxf>
    <dxf>
      <font>
        <b/>
        <i val="0"/>
        <color rgb="FFFF0000"/>
      </font>
    </dxf>
    <dxf>
      <font>
        <b/>
        <i val="0"/>
        <color rgb="FFFF0000"/>
      </font>
    </dxf>
    <dxf>
      <font>
        <b/>
        <i/>
        <strike val="0"/>
        <color rgb="FFFF0000"/>
      </font>
    </dxf>
    <dxf>
      <font>
        <b/>
        <i/>
        <strike val="0"/>
        <color rgb="FFFF0000"/>
      </font>
    </dxf>
    <dxf>
      <font>
        <b/>
        <i/>
        <strike val="0"/>
        <color rgb="FFFF0000"/>
      </font>
    </dxf>
    <dxf>
      <font>
        <b/>
        <i/>
        <strike val="0"/>
        <color rgb="FFFF0000"/>
      </font>
    </dxf>
    <dxf>
      <font>
        <b/>
        <i/>
        <strike val="0"/>
        <color rgb="FFFF0000"/>
      </font>
    </dxf>
    <dxf>
      <font>
        <b/>
        <i/>
        <strike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surance\Forecasts\2018%20forecasts\Pre-populated%20tables\Wxx%20xxHE%20Forecasts%202018%20Annex%20B%20-%20blank%20template%20University%20Financial%20Forecast%20model%20201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1_4"/>
      <sheetName val="Table6"/>
      <sheetName val="Validation"/>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esa.ac.uk/data-and-analysis/finan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r.cymru/wp-content/uploads/2024/07/W17-16HE-Financial-Management-Code.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r.cymru/wp-content/uploads/2024/07/W17-16HE-Financial-Management-Code.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hesa.ac.uk/data-and-analysis/finances/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13"/>
  <sheetViews>
    <sheetView tabSelected="1" zoomScale="130" zoomScaleNormal="130" zoomScaleSheetLayoutView="85" workbookViewId="0">
      <pane xSplit="3" ySplit="4" topLeftCell="D10" activePane="bottomRight" state="frozen"/>
      <selection pane="topRight" activeCell="A24" sqref="A24"/>
      <selection pane="bottomLeft" activeCell="A24" sqref="A24"/>
      <selection pane="bottomRight" activeCell="P44" sqref="P44"/>
    </sheetView>
  </sheetViews>
  <sheetFormatPr defaultColWidth="9" defaultRowHeight="12.5" x14ac:dyDescent="0.35"/>
  <cols>
    <col min="1" max="1" width="1.54296875" style="89" customWidth="1"/>
    <col min="2" max="2" width="3.54296875" style="491" customWidth="1"/>
    <col min="3" max="3" width="72.81640625" style="14" customWidth="1"/>
    <col min="4" max="11" width="9.1796875" style="14" customWidth="1"/>
    <col min="12" max="12" width="3" style="206" customWidth="1"/>
    <col min="13" max="35" width="9" style="89"/>
    <col min="36" max="16384" width="9" style="14"/>
  </cols>
  <sheetData>
    <row r="1" spans="1:37" ht="18" x14ac:dyDescent="0.35">
      <c r="A1" s="466"/>
      <c r="B1" s="441"/>
      <c r="C1" s="13" t="str">
        <f>'Input sheet'!B4</f>
        <v>Financial results and forecasts 2025-2029: July 2025 submission</v>
      </c>
      <c r="D1" s="466"/>
      <c r="E1" s="466"/>
      <c r="F1" s="466"/>
      <c r="G1" s="210" t="str">
        <f>'Input sheet'!B5</f>
        <v>Annex B1</v>
      </c>
      <c r="H1" s="466"/>
      <c r="I1" s="466"/>
      <c r="J1" s="466"/>
      <c r="K1" s="466"/>
      <c r="M1" s="492"/>
      <c r="N1" s="492"/>
      <c r="O1" s="492"/>
      <c r="P1" s="492"/>
      <c r="Q1" s="492"/>
      <c r="R1" s="492"/>
      <c r="S1" s="492"/>
      <c r="T1" s="492"/>
      <c r="U1" s="492"/>
      <c r="V1" s="492"/>
      <c r="W1" s="492"/>
      <c r="X1" s="492"/>
      <c r="Y1" s="492"/>
      <c r="Z1" s="492"/>
      <c r="AA1" s="492"/>
      <c r="AB1" s="492"/>
      <c r="AC1" s="492"/>
      <c r="AD1" s="492"/>
      <c r="AE1" s="492"/>
      <c r="AF1" s="492"/>
      <c r="AG1" s="492"/>
      <c r="AH1" s="492"/>
      <c r="AI1" s="492"/>
      <c r="AJ1" s="523"/>
      <c r="AK1" s="523"/>
    </row>
    <row r="2" spans="1:37" ht="18" x14ac:dyDescent="0.4">
      <c r="A2" s="466"/>
      <c r="B2" s="441"/>
      <c r="C2" s="13" t="str">
        <f>'Input sheet'!B7</f>
        <v>Template University</v>
      </c>
      <c r="D2" s="487"/>
      <c r="E2" s="466"/>
      <c r="F2" s="466"/>
      <c r="G2" s="13" t="s">
        <v>0</v>
      </c>
      <c r="H2" s="466"/>
      <c r="I2" s="466"/>
      <c r="J2" s="466"/>
      <c r="K2" s="466"/>
      <c r="M2" s="492"/>
      <c r="N2" s="492"/>
      <c r="O2" s="492"/>
      <c r="P2" s="492"/>
      <c r="Q2" s="492"/>
      <c r="R2" s="492"/>
      <c r="S2" s="492"/>
      <c r="T2" s="492"/>
      <c r="U2" s="492"/>
      <c r="V2" s="492"/>
      <c r="W2" s="492"/>
      <c r="X2" s="492"/>
      <c r="Y2" s="492"/>
      <c r="Z2" s="492"/>
      <c r="AA2" s="492"/>
      <c r="AB2" s="492"/>
      <c r="AC2" s="492"/>
      <c r="AD2" s="492"/>
      <c r="AE2" s="492"/>
      <c r="AF2" s="492"/>
      <c r="AG2" s="492"/>
      <c r="AH2" s="492"/>
      <c r="AI2" s="492"/>
      <c r="AJ2" s="523"/>
      <c r="AK2" s="523"/>
    </row>
    <row r="3" spans="1:37" x14ac:dyDescent="0.35">
      <c r="A3" s="466"/>
      <c r="B3" s="441"/>
      <c r="C3" s="466"/>
      <c r="D3" s="466"/>
      <c r="E3" s="466"/>
      <c r="F3" s="466"/>
      <c r="G3" s="466"/>
      <c r="H3" s="466"/>
      <c r="I3" s="466"/>
      <c r="J3" s="466"/>
      <c r="K3" s="466"/>
      <c r="M3" s="492"/>
      <c r="N3" s="492"/>
      <c r="O3" s="492"/>
      <c r="P3" s="492"/>
      <c r="Q3" s="492"/>
      <c r="R3" s="492"/>
      <c r="S3" s="492"/>
      <c r="T3" s="492"/>
      <c r="U3" s="492"/>
      <c r="V3" s="492"/>
      <c r="W3" s="492"/>
      <c r="X3" s="492"/>
      <c r="Y3" s="492"/>
      <c r="Z3" s="492"/>
      <c r="AA3" s="492"/>
      <c r="AB3" s="492"/>
      <c r="AC3" s="492"/>
      <c r="AD3" s="492"/>
      <c r="AE3" s="492"/>
      <c r="AF3" s="492"/>
      <c r="AG3" s="492"/>
      <c r="AH3" s="492"/>
      <c r="AI3" s="492"/>
      <c r="AJ3" s="523"/>
      <c r="AK3" s="523"/>
    </row>
    <row r="4" spans="1:37" ht="26" x14ac:dyDescent="0.35">
      <c r="A4" s="524"/>
      <c r="B4" s="525"/>
      <c r="C4" s="526"/>
      <c r="D4" s="21" t="str">
        <f>"Actual "&amp;'Input sheet'!$B$10&amp;""</f>
        <v>Actual 2022/23</v>
      </c>
      <c r="E4" s="21" t="str">
        <f>"Actual "&amp;'Input sheet'!$B$11&amp;""</f>
        <v>Actual 2023/24</v>
      </c>
      <c r="F4" s="21" t="str">
        <f>"Forecast "&amp;'Input sheet'!$B$12&amp;""</f>
        <v>Forecast 2024/25</v>
      </c>
      <c r="G4" s="21" t="str">
        <f>"Estimate "&amp;'Input sheet'!$B$12&amp;""</f>
        <v>Estimate 2024/25</v>
      </c>
      <c r="H4" s="21" t="str">
        <f>"F/cast 1 "&amp;'Input sheet'!$B$13&amp;""</f>
        <v>F/cast 1 2025/26</v>
      </c>
      <c r="I4" s="21" t="str">
        <f>"F/cast 2 "&amp;'Input sheet'!$B$14&amp;""</f>
        <v>F/cast 2 2026/27</v>
      </c>
      <c r="J4" s="21" t="str">
        <f>"F/cast 3 "&amp;'Input sheet'!$B$15&amp;""</f>
        <v>F/cast 3 2027/28</v>
      </c>
      <c r="K4" s="22" t="str">
        <f>"F/cast 4 "&amp;'Input sheet'!$B$16&amp;""</f>
        <v>F/cast 4 2028/29</v>
      </c>
      <c r="M4" s="492"/>
      <c r="N4" s="492"/>
      <c r="O4" s="492"/>
      <c r="P4" s="492"/>
      <c r="Q4" s="492"/>
      <c r="R4" s="492"/>
      <c r="S4" s="492"/>
      <c r="T4" s="492"/>
      <c r="U4" s="492"/>
      <c r="V4" s="492"/>
      <c r="W4" s="492"/>
      <c r="X4" s="492"/>
      <c r="Y4" s="492"/>
      <c r="Z4" s="492"/>
      <c r="AA4" s="492"/>
      <c r="AB4" s="492"/>
      <c r="AC4" s="492"/>
      <c r="AD4" s="492"/>
      <c r="AE4" s="492"/>
      <c r="AF4" s="492"/>
      <c r="AG4" s="492"/>
      <c r="AH4" s="492"/>
      <c r="AI4" s="492"/>
      <c r="AJ4" s="523"/>
      <c r="AK4" s="523"/>
    </row>
    <row r="5" spans="1:37" ht="15.75" customHeight="1" x14ac:dyDescent="0.35">
      <c r="A5" s="510"/>
      <c r="B5" s="441"/>
      <c r="C5" s="16" t="s">
        <v>1</v>
      </c>
      <c r="D5" s="465"/>
      <c r="E5" s="465"/>
      <c r="F5" s="465"/>
      <c r="G5" s="465"/>
      <c r="H5" s="465"/>
      <c r="I5" s="465"/>
      <c r="J5" s="465"/>
      <c r="K5" s="527"/>
      <c r="M5" s="90"/>
      <c r="N5" s="90"/>
      <c r="O5" s="90"/>
      <c r="P5" s="90"/>
      <c r="Q5" s="492"/>
      <c r="R5" s="492"/>
      <c r="S5" s="492"/>
      <c r="T5" s="492"/>
      <c r="U5" s="492"/>
      <c r="V5" s="492"/>
      <c r="W5" s="492"/>
      <c r="X5" s="492"/>
      <c r="Y5" s="492"/>
      <c r="Z5" s="492"/>
      <c r="AA5" s="492"/>
      <c r="AB5" s="492"/>
      <c r="AC5" s="492"/>
      <c r="AD5" s="492"/>
      <c r="AE5" s="492"/>
      <c r="AF5" s="492"/>
      <c r="AG5" s="492"/>
      <c r="AH5" s="492"/>
      <c r="AI5" s="492"/>
      <c r="AJ5" s="523"/>
      <c r="AK5" s="523"/>
    </row>
    <row r="6" spans="1:37" x14ac:dyDescent="0.35">
      <c r="A6" s="510"/>
      <c r="B6" s="441"/>
      <c r="C6" s="442" t="s">
        <v>2</v>
      </c>
      <c r="D6" s="466"/>
      <c r="E6" s="466"/>
      <c r="F6" s="466"/>
      <c r="G6" s="466"/>
      <c r="H6" s="466"/>
      <c r="I6" s="466"/>
      <c r="J6" s="466"/>
      <c r="K6" s="505"/>
      <c r="M6" s="485"/>
      <c r="N6" s="90"/>
      <c r="O6" s="90"/>
      <c r="P6" s="90"/>
      <c r="Q6" s="492"/>
      <c r="R6" s="492"/>
      <c r="S6" s="492"/>
      <c r="T6" s="492"/>
      <c r="U6" s="492"/>
      <c r="V6" s="492"/>
      <c r="W6" s="492"/>
      <c r="X6" s="492"/>
      <c r="Y6" s="492"/>
      <c r="Z6" s="492"/>
      <c r="AA6" s="492"/>
      <c r="AB6" s="492"/>
      <c r="AC6" s="492"/>
      <c r="AD6" s="492"/>
      <c r="AE6" s="492"/>
      <c r="AF6" s="492"/>
      <c r="AG6" s="492"/>
      <c r="AH6" s="492"/>
      <c r="AI6" s="492"/>
      <c r="AJ6" s="523"/>
      <c r="AK6" s="523"/>
    </row>
    <row r="7" spans="1:37" ht="13" x14ac:dyDescent="0.35">
      <c r="A7" s="510"/>
      <c r="B7" s="441"/>
      <c r="C7" s="362" t="s">
        <v>3</v>
      </c>
      <c r="D7" s="466"/>
      <c r="E7" s="466"/>
      <c r="F7" s="466"/>
      <c r="G7" s="466"/>
      <c r="H7" s="466"/>
      <c r="I7" s="466"/>
      <c r="J7" s="466"/>
      <c r="K7" s="505"/>
      <c r="M7" s="90"/>
      <c r="N7" s="90"/>
      <c r="O7" s="90"/>
      <c r="P7" s="90"/>
      <c r="Q7" s="492"/>
      <c r="R7" s="492"/>
      <c r="S7" s="492"/>
      <c r="T7" s="492"/>
      <c r="U7" s="492"/>
      <c r="V7" s="492"/>
      <c r="W7" s="492"/>
      <c r="X7" s="492"/>
      <c r="Y7" s="492"/>
      <c r="Z7" s="492"/>
      <c r="AA7" s="492"/>
      <c r="AB7" s="492"/>
      <c r="AC7" s="492"/>
      <c r="AD7" s="492"/>
      <c r="AE7" s="492"/>
      <c r="AF7" s="492"/>
      <c r="AG7" s="492"/>
      <c r="AH7" s="492"/>
      <c r="AI7" s="492"/>
      <c r="AJ7" s="523"/>
      <c r="AK7" s="523"/>
    </row>
    <row r="8" spans="1:37" ht="13" x14ac:dyDescent="0.35">
      <c r="A8" s="510"/>
      <c r="B8" s="441"/>
      <c r="C8" s="466"/>
      <c r="D8" s="528"/>
      <c r="E8" s="528"/>
      <c r="F8" s="528"/>
      <c r="G8" s="528"/>
      <c r="H8" s="528"/>
      <c r="I8" s="528"/>
      <c r="J8" s="528"/>
      <c r="K8" s="529"/>
      <c r="M8" s="387"/>
      <c r="N8" s="90"/>
      <c r="O8" s="90"/>
      <c r="P8" s="90"/>
      <c r="Q8" s="492"/>
      <c r="R8" s="492"/>
      <c r="S8" s="492"/>
      <c r="T8" s="492"/>
      <c r="U8" s="492"/>
      <c r="V8" s="492"/>
      <c r="W8" s="492"/>
      <c r="X8" s="492"/>
      <c r="Y8" s="492"/>
      <c r="Z8" s="492"/>
      <c r="AA8" s="492"/>
      <c r="AB8" s="492"/>
      <c r="AC8" s="492"/>
      <c r="AD8" s="492"/>
      <c r="AE8" s="492"/>
      <c r="AF8" s="492"/>
      <c r="AG8" s="492"/>
      <c r="AH8" s="492"/>
      <c r="AI8" s="492"/>
      <c r="AJ8" s="523"/>
      <c r="AK8" s="523"/>
    </row>
    <row r="9" spans="1:37" s="60" customFormat="1" ht="15.5" x14ac:dyDescent="0.35">
      <c r="A9" s="636"/>
      <c r="B9" s="496" t="s">
        <v>4</v>
      </c>
      <c r="C9" s="493" t="s">
        <v>5</v>
      </c>
      <c r="D9" s="637"/>
      <c r="E9" s="637"/>
      <c r="F9" s="637"/>
      <c r="G9" s="637"/>
      <c r="H9" s="637"/>
      <c r="I9" s="637"/>
      <c r="J9" s="637"/>
      <c r="K9" s="638"/>
      <c r="L9" s="206"/>
      <c r="M9" s="159"/>
      <c r="N9" s="159"/>
      <c r="O9" s="159"/>
      <c r="P9" s="159"/>
      <c r="Q9" s="639"/>
      <c r="R9" s="639"/>
      <c r="S9" s="639"/>
      <c r="T9" s="639"/>
      <c r="U9" s="639"/>
      <c r="V9" s="639"/>
      <c r="W9" s="639"/>
      <c r="X9" s="639"/>
      <c r="Y9" s="639"/>
      <c r="Z9" s="639"/>
      <c r="AA9" s="639"/>
      <c r="AB9" s="639"/>
      <c r="AC9" s="639"/>
      <c r="AD9" s="639"/>
      <c r="AE9" s="639"/>
      <c r="AF9" s="639"/>
      <c r="AG9" s="639"/>
      <c r="AH9" s="639"/>
      <c r="AI9" s="639"/>
      <c r="AJ9" s="640"/>
      <c r="AK9" s="640"/>
    </row>
    <row r="10" spans="1:37" s="60" customFormat="1" ht="14" x14ac:dyDescent="0.35">
      <c r="A10" s="641"/>
      <c r="B10" s="642" t="s">
        <v>6</v>
      </c>
      <c r="C10" s="68" t="s">
        <v>7</v>
      </c>
      <c r="D10" s="488" t="str">
        <f>IF(Tables1_3!D14=0,"-", (Tables1_3!D261+Tables1_3!D278+Tables1_3!D279+Tables1_3!D283+Tables1_3!D284)/Tables1_3!D14)</f>
        <v>-</v>
      </c>
      <c r="E10" s="488" t="str">
        <f>IF(Tables1_3!E14=0,"-", (Tables1_3!E261+Tables1_3!E278+Tables1_3!E279+Tables1_3!E283+Tables1_3!E284)/Tables1_3!E14)</f>
        <v>-</v>
      </c>
      <c r="F10" s="488" t="str">
        <f>IF(Tables1_3!F14=0,"-", (Tables1_3!F261+Tables1_3!F278+Tables1_3!F279+Tables1_3!F283+Tables1_3!F284)/Tables1_3!F14)</f>
        <v>-</v>
      </c>
      <c r="G10" s="488" t="str">
        <f>IF(Tables1_3!G14=0,"-", (Tables1_3!G261+Tables1_3!G278+Tables1_3!G279+Tables1_3!G283+Tables1_3!G284)/Tables1_3!G14)</f>
        <v>-</v>
      </c>
      <c r="H10" s="488" t="str">
        <f>IF(Tables1_3!H14=0,"-", (Tables1_3!H261+Tables1_3!H278+Tables1_3!H279+Tables1_3!H283+Tables1_3!H284)/Tables1_3!H14)</f>
        <v>-</v>
      </c>
      <c r="I10" s="488" t="str">
        <f>IF(Tables1_3!I14=0,"-", (Tables1_3!I261+Tables1_3!I278+Tables1_3!I279+Tables1_3!I283+Tables1_3!I284)/Tables1_3!I14)</f>
        <v>-</v>
      </c>
      <c r="J10" s="488" t="str">
        <f>IF(Tables1_3!J14=0,"-", (Tables1_3!J261+Tables1_3!J278+Tables1_3!J279+Tables1_3!J283+Tables1_3!J284)/Tables1_3!J14)</f>
        <v>-</v>
      </c>
      <c r="K10" s="494" t="str">
        <f>IF(Tables1_3!K14=0,"-", (Tables1_3!K261+Tables1_3!K278+Tables1_3!K279+Tables1_3!K283+Tables1_3!K284)/Tables1_3!K14)</f>
        <v>-</v>
      </c>
      <c r="L10" s="206"/>
      <c r="M10" s="486" t="str">
        <f>IF(Tables1_3!$H$14=0," ", IF(MIN(G10:K10)&lt;'Input sheet'!B23,"BELOW MINIMUM MEDIUM TERM SUSTAINABILITY &amp; UK AVERAGE "&amp;'Input sheet'!D23&amp;"",IF(MIN(G10:K10)&lt;'Input sheet'!C23,"BELOW UK AVERAGE "&amp;'Input sheet'!D23&amp;"","above UK average "&amp;'Input sheet'!D23&amp;"")))</f>
        <v xml:space="preserve"> </v>
      </c>
      <c r="N10" s="159"/>
      <c r="O10" s="159"/>
      <c r="P10" s="159"/>
      <c r="Q10" s="639"/>
      <c r="R10" s="639"/>
      <c r="S10" s="639"/>
      <c r="T10" s="639"/>
      <c r="U10" s="639"/>
      <c r="V10" s="639"/>
      <c r="W10" s="639"/>
      <c r="X10" s="639"/>
      <c r="Y10" s="639"/>
      <c r="Z10" s="639"/>
      <c r="AA10" s="639"/>
      <c r="AB10" s="639"/>
      <c r="AC10" s="639"/>
      <c r="AD10" s="639"/>
      <c r="AE10" s="639"/>
      <c r="AF10" s="639"/>
      <c r="AG10" s="639"/>
      <c r="AH10" s="639"/>
      <c r="AI10" s="639"/>
      <c r="AJ10" s="640"/>
      <c r="AK10" s="640"/>
    </row>
    <row r="11" spans="1:37" ht="14" x14ac:dyDescent="0.35">
      <c r="A11" s="510"/>
      <c r="B11" s="642" t="s">
        <v>8</v>
      </c>
      <c r="C11" s="68" t="s">
        <v>9</v>
      </c>
      <c r="D11" s="488" t="str">
        <f>IF(Tables1_3!D14=0,"-", Tables1_3!D261/Tables1_3!D14)</f>
        <v>-</v>
      </c>
      <c r="E11" s="488" t="str">
        <f>IF(Tables1_3!E14=0,"-", Tables1_3!E261/Tables1_3!E14)</f>
        <v>-</v>
      </c>
      <c r="F11" s="488" t="str">
        <f>IF(Tables1_3!F14=0,"-", Tables1_3!F261/Tables1_3!F14)</f>
        <v>-</v>
      </c>
      <c r="G11" s="488" t="str">
        <f>IF(Tables1_3!G14=0,"-", Tables1_3!G261/Tables1_3!G14)</f>
        <v>-</v>
      </c>
      <c r="H11" s="488" t="str">
        <f>IF(Tables1_3!H14=0,"-", Tables1_3!H261/Tables1_3!H14)</f>
        <v>-</v>
      </c>
      <c r="I11" s="488" t="str">
        <f>IF(Tables1_3!I14=0,"-", Tables1_3!I261/Tables1_3!I14)</f>
        <v>-</v>
      </c>
      <c r="J11" s="488" t="str">
        <f>IF(Tables1_3!J14=0,"-", Tables1_3!J261/Tables1_3!J14)</f>
        <v>-</v>
      </c>
      <c r="K11" s="494" t="str">
        <f>IF(Tables1_3!K14=0,"-", Tables1_3!K261/Tables1_3!K14)</f>
        <v>-</v>
      </c>
      <c r="M11" s="486" t="str">
        <f>IF(Tables1_3!$H$14=0," ", IF(MIN(G11:K11)&lt;'Input sheet'!B24,"BELOW MINIMUM MEDIUM TERM SUSTAINABILITY &amp; UK AVERAGE "&amp;'Input sheet'!D24&amp;"",IF(MIN(G11:K11)&lt;'Input sheet'!C24,"BELOW UK AVERAGE "&amp;'Input sheet'!D24&amp;"","above UK average "&amp;'Input sheet'!D24&amp;"")))</f>
        <v xml:space="preserve"> </v>
      </c>
      <c r="N11" s="90"/>
      <c r="O11" s="90"/>
      <c r="P11" s="90"/>
      <c r="Q11" s="492"/>
      <c r="R11" s="492"/>
      <c r="S11" s="492"/>
      <c r="T11" s="492"/>
      <c r="U11" s="492"/>
      <c r="V11" s="492"/>
      <c r="W11" s="492"/>
      <c r="X11" s="492"/>
      <c r="Y11" s="492"/>
      <c r="Z11" s="492"/>
      <c r="AA11" s="492"/>
      <c r="AB11" s="492"/>
      <c r="AC11" s="492"/>
      <c r="AD11" s="492"/>
      <c r="AE11" s="492"/>
      <c r="AF11" s="492"/>
      <c r="AG11" s="492"/>
      <c r="AH11" s="492"/>
      <c r="AI11" s="492"/>
      <c r="AJ11" s="523"/>
      <c r="AK11" s="523"/>
    </row>
    <row r="12" spans="1:37" ht="25.5" x14ac:dyDescent="0.35">
      <c r="A12" s="510"/>
      <c r="B12" s="441" t="s">
        <v>10</v>
      </c>
      <c r="C12" s="489" t="s">
        <v>11</v>
      </c>
      <c r="D12" s="488" t="str">
        <f>IF(Tables1_3!D14=0,"-",(Tables1_3!D25+Tables1_3!D21+Tables1_3!D20+Tables1_3!D22+Tables1_3!D131-Tables1_3!D260-Tables1_3!D258)/Tables1_3!D14)</f>
        <v>-</v>
      </c>
      <c r="E12" s="488" t="str">
        <f>IF(Tables1_3!E14=0,"-",(Tables1_3!E25+Tables1_3!E21+Tables1_3!E20+Tables1_3!E22+Tables1_3!E131-Tables1_3!E260-Tables1_3!E258)/Tables1_3!E14)</f>
        <v>-</v>
      </c>
      <c r="F12" s="488" t="str">
        <f>IF(Tables1_3!F14=0,"-",(Tables1_3!F25+Tables1_3!F21+Tables1_3!F20+Tables1_3!F22+Tables1_3!F131-Tables1_3!F260-Tables1_3!F258)/Tables1_3!F14)</f>
        <v>-</v>
      </c>
      <c r="G12" s="488" t="str">
        <f>IF(Tables1_3!G14=0,"-",(Tables1_3!G25+Tables1_3!G21+Tables1_3!G20+Tables1_3!G22+Tables1_3!G131-Tables1_3!G260-Tables1_3!G258)/Tables1_3!G14)</f>
        <v>-</v>
      </c>
      <c r="H12" s="488" t="str">
        <f>IF(Tables1_3!H14=0,"-",(Tables1_3!H25+Tables1_3!H21+Tables1_3!H20+Tables1_3!H22+Tables1_3!H131-Tables1_3!H260-Tables1_3!H258)/Tables1_3!H14)</f>
        <v>-</v>
      </c>
      <c r="I12" s="488" t="str">
        <f>IF(Tables1_3!I14=0,"-",(Tables1_3!I25+Tables1_3!I21+Tables1_3!I20+Tables1_3!I22+Tables1_3!I131-Tables1_3!I260-Tables1_3!I258)/Tables1_3!I14)</f>
        <v>-</v>
      </c>
      <c r="J12" s="488" t="str">
        <f>IF(Tables1_3!J14=0,"-",(Tables1_3!J25+Tables1_3!J21+Tables1_3!J20+Tables1_3!J22+Tables1_3!J131-Tables1_3!J260-Tables1_3!J258)/Tables1_3!J14)</f>
        <v>-</v>
      </c>
      <c r="K12" s="494" t="str">
        <f>IF(Tables1_3!K14=0,"-",(Tables1_3!K25+Tables1_3!K21+Tables1_3!K20+Tables1_3!K22+Tables1_3!K131-Tables1_3!K260-Tables1_3!K258)/Tables1_3!K14)</f>
        <v>-</v>
      </c>
      <c r="M12" s="486" t="str">
        <f>IF(Tables1_3!$H$14=0," ", IF(MIN(G12:K12)&lt;'Input sheet'!B25,"BELOW MINIMUM MEDIUM TERM SUSTAINABILITY &amp; UK AVERAGE "&amp;'Input sheet'!D25&amp;"",IF(MIN(G12:K12)&lt;'Input sheet'!C25,"BELOW UK AVERAGE "&amp;'Input sheet'!D25&amp;"","above UK average "&amp;'Input sheet'!D25&amp;"")))</f>
        <v xml:space="preserve"> </v>
      </c>
      <c r="N12" s="90"/>
      <c r="O12" s="90"/>
      <c r="P12" s="90"/>
      <c r="Q12" s="492"/>
      <c r="R12" s="492"/>
      <c r="S12" s="492"/>
      <c r="T12" s="492"/>
      <c r="U12" s="492"/>
      <c r="V12" s="492"/>
      <c r="W12" s="492"/>
      <c r="X12" s="492"/>
      <c r="Y12" s="492"/>
      <c r="Z12" s="492"/>
      <c r="AA12" s="492"/>
      <c r="AB12" s="492"/>
      <c r="AC12" s="492"/>
      <c r="AD12" s="492"/>
      <c r="AE12" s="492"/>
      <c r="AF12" s="492"/>
      <c r="AG12" s="492"/>
      <c r="AH12" s="492"/>
      <c r="AI12" s="492"/>
      <c r="AJ12" s="523"/>
      <c r="AK12" s="523"/>
    </row>
    <row r="13" spans="1:37" s="60" customFormat="1" ht="25.5" x14ac:dyDescent="0.35">
      <c r="A13" s="641"/>
      <c r="B13" s="642" t="s">
        <v>12</v>
      </c>
      <c r="C13" s="489" t="s">
        <v>13</v>
      </c>
      <c r="D13" s="490" t="str">
        <f>IF(Tables1_3!D14=0,"-",ROUND((Tables1_3!D188+Tables1_3!D189-Tables1_3!D195)/(Tables1_3!D23-Tables1_3!D20-Tables1_3!D18-Tables1_3!D131-Tables1_3!D22)*365,0))</f>
        <v>-</v>
      </c>
      <c r="E13" s="490" t="str">
        <f>IF(Tables1_3!E14=0,"-",ROUND((Tables1_3!E188+Tables1_3!E189-Tables1_3!E195)/(Tables1_3!E23-Tables1_3!E20-Tables1_3!E18-Tables1_3!E131-Tables1_3!E22)*365,0))</f>
        <v>-</v>
      </c>
      <c r="F13" s="490" t="str">
        <f>IF(Tables1_3!F14=0,"-",ROUND((Tables1_3!F188+Tables1_3!F189-Tables1_3!F195)/(Tables1_3!F23-Tables1_3!F20-Tables1_3!F18-Tables1_3!F131-Tables1_3!F22)*365,0))</f>
        <v>-</v>
      </c>
      <c r="G13" s="490" t="str">
        <f>IF(Tables1_3!G14=0,"-",ROUND((Tables1_3!G188+Tables1_3!G189-Tables1_3!G195)/(Tables1_3!G23-Tables1_3!G20-Tables1_3!G18-Tables1_3!G131-Tables1_3!G22)*365,0))</f>
        <v>-</v>
      </c>
      <c r="H13" s="490" t="str">
        <f>IF(Tables1_3!H14=0,"-",ROUND((Tables1_3!H188+Tables1_3!H189-Tables1_3!H195)/(Tables1_3!H23-Tables1_3!H20-Tables1_3!H18-Tables1_3!H131-Tables1_3!H22)*365,0))</f>
        <v>-</v>
      </c>
      <c r="I13" s="490" t="str">
        <f>IF(Tables1_3!I14=0,"-",ROUND((Tables1_3!I188+Tables1_3!I189-Tables1_3!I195)/(Tables1_3!I23-Tables1_3!I20-Tables1_3!I18-Tables1_3!I131-Tables1_3!I22)*365,0))</f>
        <v>-</v>
      </c>
      <c r="J13" s="490" t="str">
        <f>IF(Tables1_3!J14=0,"-",ROUND((Tables1_3!J188+Tables1_3!J189-Tables1_3!J195)/(Tables1_3!J23-Tables1_3!J20-Tables1_3!J18-Tables1_3!J131-Tables1_3!J22)*365,0))</f>
        <v>-</v>
      </c>
      <c r="K13" s="495" t="str">
        <f>IF(Tables1_3!K14=0,"-",ROUND((Tables1_3!K188+Tables1_3!K189-Tables1_3!K195)/(Tables1_3!K23-Tables1_3!K20-Tables1_3!K18-Tables1_3!K131-Tables1_3!K22)*365,0))</f>
        <v>-</v>
      </c>
      <c r="L13" s="206"/>
      <c r="M13" s="486" t="str">
        <f>IF(Tables1_3!$H$14=0," ", IF(MIN(G13:K13)&lt;'Input sheet'!B26,"BELOW MINIMUM MEDIUM TERM SUSTAINABILITY &amp; UK AVERAGE "&amp;'Input sheet'!D26&amp;"",IF(MIN(G13:K13)&lt;'Input sheet'!C26,"BELOW UK AVERAGE "&amp;'Input sheet'!D26&amp;"","Above UK average "&amp;'Input sheet'!D26&amp;"")))</f>
        <v xml:space="preserve"> </v>
      </c>
      <c r="N13" s="159"/>
      <c r="O13" s="159"/>
      <c r="P13" s="159"/>
      <c r="Q13" s="639"/>
      <c r="R13" s="639"/>
      <c r="S13" s="639"/>
      <c r="T13" s="639"/>
      <c r="U13" s="639"/>
      <c r="V13" s="639"/>
      <c r="W13" s="639"/>
      <c r="X13" s="639"/>
      <c r="Y13" s="639"/>
      <c r="Z13" s="639"/>
      <c r="AA13" s="639"/>
      <c r="AB13" s="639"/>
      <c r="AC13" s="639"/>
      <c r="AD13" s="639"/>
      <c r="AE13" s="639"/>
      <c r="AF13" s="639"/>
      <c r="AG13" s="639"/>
      <c r="AH13" s="639"/>
      <c r="AI13" s="639"/>
      <c r="AJ13" s="640"/>
      <c r="AK13" s="640"/>
    </row>
    <row r="14" spans="1:37" ht="14" x14ac:dyDescent="0.35">
      <c r="A14" s="510"/>
      <c r="B14" s="642" t="s">
        <v>14</v>
      </c>
      <c r="C14" s="68" t="s">
        <v>15</v>
      </c>
      <c r="D14" s="488" t="str">
        <f>IF(Tables1_3!D14=0,"-", (Tables1_3!D196+Tables1_3!D197+Tables1_3!D200+Tables1_3!D211+Tables1_3!D212+Tables1_3!D213)/Tables1_3!D14)</f>
        <v>-</v>
      </c>
      <c r="E14" s="488" t="str">
        <f>IF(Tables1_3!E14=0,"-", (Tables1_3!E196+Tables1_3!E197+Tables1_3!E200+Tables1_3!E211+Tables1_3!E212+Tables1_3!E213)/Tables1_3!E14)</f>
        <v>-</v>
      </c>
      <c r="F14" s="488" t="str">
        <f>IF(Tables1_3!F14=0,"-", (Tables1_3!F196+Tables1_3!F197+Tables1_3!F200+Tables1_3!F211+Tables1_3!F212+Tables1_3!F213)/Tables1_3!F14)</f>
        <v>-</v>
      </c>
      <c r="G14" s="488" t="str">
        <f>IF(Tables1_3!G14=0,"-", (Tables1_3!G196+Tables1_3!G197+Tables1_3!G200+Tables1_3!G211+Tables1_3!G212+Tables1_3!G213)/Tables1_3!G14)</f>
        <v>-</v>
      </c>
      <c r="H14" s="488" t="str">
        <f>IF(Tables1_3!H14=0,"-", (Tables1_3!H196+Tables1_3!H197+Tables1_3!H200+Tables1_3!H211+Tables1_3!H212+Tables1_3!H213)/Tables1_3!H14)</f>
        <v>-</v>
      </c>
      <c r="I14" s="488" t="str">
        <f>IF(Tables1_3!I14=0,"-", (Tables1_3!I196+Tables1_3!I197+Tables1_3!I200+Tables1_3!I211+Tables1_3!I212+Tables1_3!I213)/Tables1_3!I14)</f>
        <v>-</v>
      </c>
      <c r="J14" s="488" t="str">
        <f>IF(Tables1_3!J14=0,"-", (Tables1_3!J196+Tables1_3!J197+Tables1_3!J200+Tables1_3!J211+Tables1_3!J212+Tables1_3!J213)/Tables1_3!J14)</f>
        <v>-</v>
      </c>
      <c r="K14" s="494" t="str">
        <f>IF(Tables1_3!K14=0,"-", (Tables1_3!K196+Tables1_3!K197+Tables1_3!K200+Tables1_3!K211+Tables1_3!K212+Tables1_3!K213)/Tables1_3!K14)</f>
        <v>-</v>
      </c>
      <c r="M14" s="486" t="str">
        <f>IF(Tables1_3!$H$14=0," ",IF(MAX(G13:K13)&gt;'Input sheet'!C27,"ABOVE UK AVERAGE "&amp;'Input sheet'!D27&amp;"","Below UK average "&amp;'Input sheet'!D27&amp;""))</f>
        <v xml:space="preserve"> </v>
      </c>
      <c r="N14" s="90"/>
      <c r="O14" s="90"/>
      <c r="P14" s="90"/>
      <c r="Q14" s="492"/>
      <c r="R14" s="492"/>
      <c r="S14" s="492"/>
      <c r="T14" s="492"/>
      <c r="U14" s="492"/>
      <c r="V14" s="492"/>
      <c r="W14" s="492"/>
      <c r="X14" s="492"/>
      <c r="Y14" s="492"/>
      <c r="Z14" s="492"/>
      <c r="AA14" s="492"/>
      <c r="AB14" s="492"/>
      <c r="AC14" s="492"/>
      <c r="AD14" s="492"/>
      <c r="AE14" s="492"/>
      <c r="AF14" s="492"/>
      <c r="AG14" s="492"/>
      <c r="AH14" s="492"/>
      <c r="AI14" s="492"/>
      <c r="AJ14" s="523"/>
      <c r="AK14" s="523"/>
    </row>
    <row r="15" spans="1:37" ht="14" x14ac:dyDescent="0.35">
      <c r="A15" s="510"/>
      <c r="B15" s="642" t="s">
        <v>16</v>
      </c>
      <c r="C15" s="68" t="s">
        <v>17</v>
      </c>
      <c r="D15" s="488" t="str">
        <f>IF(Tables1_3!D14=0,"-", (Tables1_3!D17-Tables1_3!D131)/Tables1_3!D14)</f>
        <v>-</v>
      </c>
      <c r="E15" s="488" t="str">
        <f>IF(Tables1_3!E14=0,"-", (Tables1_3!E17-Tables1_3!E131)/Tables1_3!E14)</f>
        <v>-</v>
      </c>
      <c r="F15" s="488" t="str">
        <f>IF(Tables1_3!F14=0,"-", (Tables1_3!F17-Tables1_3!F131)/Tables1_3!F14)</f>
        <v>-</v>
      </c>
      <c r="G15" s="488" t="str">
        <f>IF(Tables1_3!G14=0,"-", (Tables1_3!G17-Tables1_3!G131)/Tables1_3!G14)</f>
        <v>-</v>
      </c>
      <c r="H15" s="488" t="str">
        <f>IF(Tables1_3!H14=0,"-", (Tables1_3!H17-Tables1_3!H131)/Tables1_3!H14)</f>
        <v>-</v>
      </c>
      <c r="I15" s="488" t="str">
        <f>IF(Tables1_3!I14=0,"-", (Tables1_3!I17-Tables1_3!I131)/Tables1_3!I14)</f>
        <v>-</v>
      </c>
      <c r="J15" s="488" t="str">
        <f>IF(Tables1_3!J14=0,"-", (Tables1_3!J17-Tables1_3!J131)/Tables1_3!J14)</f>
        <v>-</v>
      </c>
      <c r="K15" s="494" t="str">
        <f>IF(Tables1_3!K14=0,"-", (Tables1_3!K17-Tables1_3!K131)/Tables1_3!K14)</f>
        <v>-</v>
      </c>
      <c r="M15" s="486" t="str">
        <f>IF(Tables1_3!$H$14=0," ",IF(MAX(G15:K15)&gt;'Input sheet'!C28,"ABOVE UK AVERAGE "&amp;'Input sheet'!D28&amp;"","below UK average "&amp;'Input sheet'!D28&amp;""))</f>
        <v xml:space="preserve"> </v>
      </c>
      <c r="N15" s="90"/>
      <c r="O15" s="90"/>
      <c r="P15" s="90"/>
      <c r="Q15" s="492"/>
      <c r="R15" s="492"/>
      <c r="S15" s="492"/>
      <c r="T15" s="492"/>
      <c r="U15" s="492"/>
      <c r="V15" s="492"/>
      <c r="W15" s="492"/>
      <c r="X15" s="492"/>
      <c r="Y15" s="492"/>
      <c r="Z15" s="492"/>
      <c r="AA15" s="492"/>
      <c r="AB15" s="492"/>
      <c r="AC15" s="492"/>
      <c r="AD15" s="492"/>
      <c r="AE15" s="492"/>
      <c r="AF15" s="492"/>
      <c r="AG15" s="492"/>
      <c r="AH15" s="492"/>
      <c r="AI15" s="492"/>
      <c r="AJ15" s="523"/>
      <c r="AK15" s="523"/>
    </row>
    <row r="16" spans="1:37" x14ac:dyDescent="0.35">
      <c r="A16" s="530"/>
      <c r="B16" s="531"/>
      <c r="C16" s="532"/>
      <c r="D16" s="533"/>
      <c r="E16" s="533"/>
      <c r="F16" s="533"/>
      <c r="G16" s="533"/>
      <c r="H16" s="533"/>
      <c r="I16" s="533"/>
      <c r="J16" s="533"/>
      <c r="K16" s="534"/>
      <c r="L16" s="207"/>
      <c r="M16" s="90"/>
      <c r="N16" s="90"/>
      <c r="O16" s="90"/>
      <c r="P16" s="90"/>
      <c r="Q16" s="492"/>
      <c r="R16" s="492"/>
      <c r="S16" s="492"/>
      <c r="T16" s="492"/>
      <c r="U16" s="492"/>
      <c r="V16" s="492"/>
      <c r="W16" s="492"/>
      <c r="X16" s="492"/>
      <c r="Y16" s="492"/>
      <c r="Z16" s="492"/>
      <c r="AA16" s="492"/>
      <c r="AB16" s="492"/>
      <c r="AC16" s="492"/>
      <c r="AD16" s="492"/>
      <c r="AE16" s="492"/>
      <c r="AF16" s="492"/>
      <c r="AG16" s="492"/>
      <c r="AH16" s="492"/>
      <c r="AI16" s="492"/>
      <c r="AJ16" s="523"/>
      <c r="AK16" s="523"/>
    </row>
    <row r="17" spans="1:16" x14ac:dyDescent="0.35">
      <c r="A17" s="510"/>
      <c r="B17" s="441"/>
      <c r="C17" s="466"/>
      <c r="D17" s="535"/>
      <c r="E17" s="535"/>
      <c r="F17" s="535"/>
      <c r="G17" s="535"/>
      <c r="H17" s="535"/>
      <c r="I17" s="535"/>
      <c r="J17" s="535"/>
      <c r="K17" s="536"/>
      <c r="M17" s="90"/>
      <c r="N17" s="90"/>
      <c r="O17" s="90"/>
      <c r="P17" s="90"/>
    </row>
    <row r="18" spans="1:16" ht="13" x14ac:dyDescent="0.35">
      <c r="A18" s="510"/>
      <c r="B18" s="160" t="s">
        <v>18</v>
      </c>
      <c r="C18" s="33" t="s">
        <v>19</v>
      </c>
      <c r="D18" s="537"/>
      <c r="E18" s="537"/>
      <c r="F18" s="537"/>
      <c r="G18" s="537"/>
      <c r="H18" s="537"/>
      <c r="I18" s="537"/>
      <c r="J18" s="537"/>
      <c r="K18" s="538"/>
      <c r="M18" s="90"/>
      <c r="N18" s="90"/>
      <c r="O18" s="90"/>
      <c r="P18" s="90"/>
    </row>
    <row r="19" spans="1:16" x14ac:dyDescent="0.35">
      <c r="A19" s="510"/>
      <c r="B19" s="441" t="s">
        <v>6</v>
      </c>
      <c r="C19" s="466" t="s">
        <v>20</v>
      </c>
      <c r="D19" s="539" t="str">
        <f>IF(Tables1_3!D14=0,"-", SUM(Tables1_3!D25)/Tables1_3!D14)</f>
        <v>-</v>
      </c>
      <c r="E19" s="539" t="str">
        <f>IF(Tables1_3!E14=0,"-", SUM(Tables1_3!E25)/Tables1_3!E14)</f>
        <v>-</v>
      </c>
      <c r="F19" s="539" t="str">
        <f>IF(Tables1_3!F14=0,"-", SUM(Tables1_3!F25)/Tables1_3!F14)</f>
        <v>-</v>
      </c>
      <c r="G19" s="539" t="str">
        <f>IF(Tables1_3!G14=0,"-", SUM(Tables1_3!G25)/Tables1_3!G14)</f>
        <v>-</v>
      </c>
      <c r="H19" s="539" t="str">
        <f>IF(Tables1_3!H14=0,"-", SUM(Tables1_3!H25)/Tables1_3!H14)</f>
        <v>-</v>
      </c>
      <c r="I19" s="539" t="str">
        <f>IF(Tables1_3!I14=0,"-", SUM(Tables1_3!I25)/Tables1_3!I14)</f>
        <v>-</v>
      </c>
      <c r="J19" s="539" t="str">
        <f>IF(Tables1_3!J14=0,"-", SUM(Tables1_3!J25)/Tables1_3!J14)</f>
        <v>-</v>
      </c>
      <c r="K19" s="540" t="str">
        <f>IF(Tables1_3!K14=0,"-", SUM(Tables1_3!K25)/Tables1_3!K14)</f>
        <v>-</v>
      </c>
      <c r="M19" s="90"/>
      <c r="N19" s="90"/>
      <c r="O19" s="90"/>
      <c r="P19" s="90"/>
    </row>
    <row r="20" spans="1:16" x14ac:dyDescent="0.35">
      <c r="A20" s="510"/>
      <c r="B20" s="441" t="s">
        <v>8</v>
      </c>
      <c r="C20" s="466" t="s">
        <v>21</v>
      </c>
      <c r="D20" s="539" t="str">
        <f>IF(Tables1_3!D14=0,"-",SUM(Tables1_3!D76:D79)/Tables1_3!D14)</f>
        <v>-</v>
      </c>
      <c r="E20" s="539" t="str">
        <f>IF(Tables1_3!E14=0,"-",SUM(Tables1_3!E76:E79)/Tables1_3!E14)</f>
        <v>-</v>
      </c>
      <c r="F20" s="539" t="str">
        <f>IF(Tables1_3!F14=0,"-",SUM(Tables1_3!F76:F79)/Tables1_3!F14)</f>
        <v>-</v>
      </c>
      <c r="G20" s="539" t="str">
        <f>IF(Tables1_3!G14=0,"-",SUM(Tables1_3!G76:G79)/Tables1_3!G14)</f>
        <v>-</v>
      </c>
      <c r="H20" s="539" t="str">
        <f>IF(Tables1_3!H14=0,"-",SUM(Tables1_3!H76:H79)/Tables1_3!H14)</f>
        <v>-</v>
      </c>
      <c r="I20" s="539" t="str">
        <f>IF(Tables1_3!I14=0,"-",SUM(Tables1_3!I76:I79)/Tables1_3!I14)</f>
        <v>-</v>
      </c>
      <c r="J20" s="539" t="str">
        <f>IF(Tables1_3!J14=0,"-",SUM(Tables1_3!J76:J79)/Tables1_3!J14)</f>
        <v>-</v>
      </c>
      <c r="K20" s="540" t="str">
        <f>IF(Tables1_3!K14=0,"-",SUM(Tables1_3!K76:K79)/Tables1_3!K14)</f>
        <v>-</v>
      </c>
      <c r="M20" s="90"/>
      <c r="N20" s="90"/>
      <c r="O20" s="90"/>
      <c r="P20" s="90"/>
    </row>
    <row r="21" spans="1:16" x14ac:dyDescent="0.35">
      <c r="A21" s="510"/>
      <c r="B21" s="441" t="s">
        <v>10</v>
      </c>
      <c r="C21" s="466" t="s">
        <v>22</v>
      </c>
      <c r="D21" s="539" t="str">
        <f>IF(Tables1_3!D14=0,"-", (Tables1_3!D86-Tables1_3!D85)/Tables1_3!D14)</f>
        <v>-</v>
      </c>
      <c r="E21" s="539" t="str">
        <f>IF(Tables1_3!E14=0,"-", (Tables1_3!E86-Tables1_3!E85)/Tables1_3!E14)</f>
        <v>-</v>
      </c>
      <c r="F21" s="539" t="str">
        <f>IF(Tables1_3!F14=0,"-", (Tables1_3!F86-Tables1_3!F85)/Tables1_3!F14)</f>
        <v>-</v>
      </c>
      <c r="G21" s="539" t="str">
        <f>IF(Tables1_3!G14=0,"-", (Tables1_3!G86-Tables1_3!G85)/Tables1_3!G14)</f>
        <v>-</v>
      </c>
      <c r="H21" s="539" t="str">
        <f>IF(Tables1_3!H14=0,"-", (Tables1_3!H86-Tables1_3!H85)/Tables1_3!H14)</f>
        <v>-</v>
      </c>
      <c r="I21" s="539" t="str">
        <f>IF(Tables1_3!I14=0,"-", (Tables1_3!I86-Tables1_3!I85)/Tables1_3!I14)</f>
        <v>-</v>
      </c>
      <c r="J21" s="539" t="str">
        <f>IF(Tables1_3!J14=0,"-", (Tables1_3!J86-Tables1_3!J85)/Tables1_3!J14)</f>
        <v>-</v>
      </c>
      <c r="K21" s="540" t="str">
        <f>IF(Tables1_3!K14=0,"-", (Tables1_3!K86-Tables1_3!K85)/Tables1_3!K14)</f>
        <v>-</v>
      </c>
      <c r="M21" s="90"/>
      <c r="N21" s="90"/>
      <c r="O21" s="90"/>
      <c r="P21" s="90"/>
    </row>
    <row r="22" spans="1:16" x14ac:dyDescent="0.35">
      <c r="A22" s="510"/>
      <c r="B22" s="441" t="s">
        <v>12</v>
      </c>
      <c r="C22" s="466" t="s">
        <v>23</v>
      </c>
      <c r="D22" s="539" t="str">
        <f>IF(Tables1_3!D14=0,"-", (Tables1_3!D59)/Tables1_3!D14)</f>
        <v>-</v>
      </c>
      <c r="E22" s="539" t="str">
        <f>IF(Tables1_3!E14=0,"-", (Tables1_3!E59)/Tables1_3!E14)</f>
        <v>-</v>
      </c>
      <c r="F22" s="539" t="str">
        <f>IF(Tables1_3!F14=0,"-", (Tables1_3!F59)/Tables1_3!F14)</f>
        <v>-</v>
      </c>
      <c r="G22" s="539" t="str">
        <f>IF(Tables1_3!G14=0,"-", (Tables1_3!G59)/Tables1_3!G14)</f>
        <v>-</v>
      </c>
      <c r="H22" s="539" t="str">
        <f>IF(Tables1_3!H14=0,"-", (Tables1_3!H59)/Tables1_3!H14)</f>
        <v>-</v>
      </c>
      <c r="I22" s="539" t="str">
        <f>IF(Tables1_3!I14=0,"-", (Tables1_3!I59)/Tables1_3!I14)</f>
        <v>-</v>
      </c>
      <c r="J22" s="539" t="str">
        <f>IF(Tables1_3!J14=0,"-", (Tables1_3!J59)/Tables1_3!J14)</f>
        <v>-</v>
      </c>
      <c r="K22" s="540" t="str">
        <f>IF(Tables1_3!K14=0,"-", (Tables1_3!K59)/Tables1_3!K14)</f>
        <v>-</v>
      </c>
      <c r="M22" s="90"/>
      <c r="N22" s="90"/>
      <c r="O22" s="90"/>
      <c r="P22" s="90"/>
    </row>
    <row r="23" spans="1:16" x14ac:dyDescent="0.35">
      <c r="A23" s="510"/>
      <c r="B23" s="441" t="s">
        <v>16</v>
      </c>
      <c r="C23" s="466" t="s">
        <v>24</v>
      </c>
      <c r="D23" s="539" t="str">
        <f>IF(Tables1_3!D14=0,"-",SUM(Tables1_3!D64:D67)/Tables1_3!D14)</f>
        <v>-</v>
      </c>
      <c r="E23" s="539" t="str">
        <f>IF(Tables1_3!E14=0,"-",SUM(Tables1_3!E64:E67)/Tables1_3!E14)</f>
        <v>-</v>
      </c>
      <c r="F23" s="539" t="str">
        <f>IF(Tables1_3!F14=0,"-",SUM(Tables1_3!F64:F67)/Tables1_3!F14)</f>
        <v>-</v>
      </c>
      <c r="G23" s="539" t="str">
        <f>IF(Tables1_3!G14=0,"-",SUM(Tables1_3!G64:G67)/Tables1_3!G14)</f>
        <v>-</v>
      </c>
      <c r="H23" s="539" t="str">
        <f>IF(Tables1_3!H14=0,"-",SUM(Tables1_3!H64:H67)/Tables1_3!H14)</f>
        <v>-</v>
      </c>
      <c r="I23" s="539" t="str">
        <f>IF(Tables1_3!I14=0,"-",SUM(Tables1_3!I64:I67)/Tables1_3!I14)</f>
        <v>-</v>
      </c>
      <c r="J23" s="539" t="str">
        <f>IF(Tables1_3!J14=0,"-",SUM(Tables1_3!J64:J67)/Tables1_3!J14)</f>
        <v>-</v>
      </c>
      <c r="K23" s="540" t="str">
        <f>IF(Tables1_3!K14=0,"-",SUM(Tables1_3!K64:K67)/Tables1_3!K14)</f>
        <v>-</v>
      </c>
      <c r="M23" s="90"/>
      <c r="N23" s="90"/>
      <c r="O23" s="90"/>
      <c r="P23" s="90"/>
    </row>
    <row r="24" spans="1:16" x14ac:dyDescent="0.35">
      <c r="A24" s="510"/>
      <c r="B24" s="441" t="s">
        <v>25</v>
      </c>
      <c r="C24" s="466" t="s">
        <v>26</v>
      </c>
      <c r="D24" s="539" t="str">
        <f>IF(Tables1_3!D14=0,"-",Tables1_3!D89/Tables1_3!D14)</f>
        <v>-</v>
      </c>
      <c r="E24" s="539" t="str">
        <f>IF(Tables1_3!E14=0,"-",Tables1_3!E89/Tables1_3!E14)</f>
        <v>-</v>
      </c>
      <c r="F24" s="539" t="str">
        <f>IF(Tables1_3!F14=0,"-",Tables1_3!F89/Tables1_3!F14)</f>
        <v>-</v>
      </c>
      <c r="G24" s="539" t="str">
        <f>IF(Tables1_3!G14=0,"-",Tables1_3!G89/Tables1_3!G14)</f>
        <v>-</v>
      </c>
      <c r="H24" s="539" t="str">
        <f>IF(Tables1_3!H14=0,"-",Tables1_3!H89/Tables1_3!H14)</f>
        <v>-</v>
      </c>
      <c r="I24" s="539" t="str">
        <f>IF(Tables1_3!I14=0,"-",Tables1_3!I89/Tables1_3!I14)</f>
        <v>-</v>
      </c>
      <c r="J24" s="539" t="str">
        <f>IF(Tables1_3!J14=0,"-",Tables1_3!J89/Tables1_3!J14)</f>
        <v>-</v>
      </c>
      <c r="K24" s="540" t="str">
        <f>IF(Tables1_3!K14=0,"-",Tables1_3!K89/Tables1_3!K14)</f>
        <v>-</v>
      </c>
      <c r="M24" s="90"/>
      <c r="N24" s="90"/>
      <c r="O24" s="90"/>
      <c r="P24" s="90"/>
    </row>
    <row r="25" spans="1:16" x14ac:dyDescent="0.35">
      <c r="A25" s="510"/>
      <c r="B25" s="441" t="s">
        <v>27</v>
      </c>
      <c r="C25" s="466" t="s">
        <v>28</v>
      </c>
      <c r="D25" s="539" t="str">
        <f>IF(Tables1_3!D14=0,"-",(Tables1_3!D96-Tables1_3!D89)/Tables1_3!D14)</f>
        <v>-</v>
      </c>
      <c r="E25" s="539" t="str">
        <f>IF(Tables1_3!E14=0,"-",(Tables1_3!E96-Tables1_3!E89)/Tables1_3!E14)</f>
        <v>-</v>
      </c>
      <c r="F25" s="539" t="str">
        <f>IF(Tables1_3!F14=0,"-",(Tables1_3!F96-Tables1_3!F89)/Tables1_3!F14)</f>
        <v>-</v>
      </c>
      <c r="G25" s="539" t="str">
        <f>IF(Tables1_3!G14=0,"-",(Tables1_3!G96-Tables1_3!G89)/Tables1_3!G14)</f>
        <v>-</v>
      </c>
      <c r="H25" s="539" t="str">
        <f>IF(Tables1_3!H14=0,"-",(Tables1_3!H96-Tables1_3!H89)/Tables1_3!H14)</f>
        <v>-</v>
      </c>
      <c r="I25" s="539" t="str">
        <f>IF(Tables1_3!I14=0,"-",(Tables1_3!I96-Tables1_3!I89)/Tables1_3!I14)</f>
        <v>-</v>
      </c>
      <c r="J25" s="539" t="str">
        <f>IF(Tables1_3!J14=0,"-",(Tables1_3!J96-Tables1_3!J89)/Tables1_3!J14)</f>
        <v>-</v>
      </c>
      <c r="K25" s="540" t="str">
        <f>IF(Tables1_3!K14=0,"-",(Tables1_3!K96-Tables1_3!K89)/Tables1_3!K14)</f>
        <v>-</v>
      </c>
      <c r="M25" s="90"/>
      <c r="N25" s="90"/>
      <c r="O25" s="90"/>
      <c r="P25" s="90"/>
    </row>
    <row r="26" spans="1:16" x14ac:dyDescent="0.35">
      <c r="A26" s="510"/>
      <c r="B26" s="441" t="s">
        <v>29</v>
      </c>
      <c r="C26" s="466" t="s">
        <v>30</v>
      </c>
      <c r="D26" s="539" t="str">
        <f>IF(Tables1_3!D14=0,"-",Tables1_3!D32/Tables1_3!D14)</f>
        <v>-</v>
      </c>
      <c r="E26" s="539" t="str">
        <f>IF(Tables1_3!E14=0,"-",Tables1_3!E32/Tables1_3!E14)</f>
        <v>-</v>
      </c>
      <c r="F26" s="539" t="str">
        <f>IF(Tables1_3!F14=0,"-",Tables1_3!F32/Tables1_3!F14)</f>
        <v>-</v>
      </c>
      <c r="G26" s="539" t="str">
        <f>IF(Tables1_3!G14=0,"-",Tables1_3!G32/Tables1_3!G14)</f>
        <v>-</v>
      </c>
      <c r="H26" s="539" t="str">
        <f>IF(Tables1_3!H14=0,"-",Tables1_3!H32/Tables1_3!H14)</f>
        <v>-</v>
      </c>
      <c r="I26" s="539" t="str">
        <f>IF(Tables1_3!I14=0,"-",Tables1_3!I32/Tables1_3!I14)</f>
        <v>-</v>
      </c>
      <c r="J26" s="539" t="str">
        <f>IF(Tables1_3!J14=0,"-",Tables1_3!J32/Tables1_3!J14)</f>
        <v>-</v>
      </c>
      <c r="K26" s="540" t="str">
        <f>IF(Tables1_3!K14=0,"-",Tables1_3!K32/Tables1_3!K14)</f>
        <v>-</v>
      </c>
      <c r="M26" s="90"/>
      <c r="N26" s="90"/>
      <c r="O26" s="90"/>
      <c r="P26" s="90"/>
    </row>
    <row r="27" spans="1:16" x14ac:dyDescent="0.35">
      <c r="A27" s="510"/>
      <c r="B27" s="441" t="s">
        <v>31</v>
      </c>
      <c r="C27" s="466" t="s">
        <v>32</v>
      </c>
      <c r="D27" s="539" t="str">
        <f>IF(Tables1_3!D14=0,"-", SUM(Tables1_3!D36)/Tables1_3!D14)</f>
        <v>-</v>
      </c>
      <c r="E27" s="539" t="str">
        <f>IF(Tables1_3!E14=0,"-", SUM(Tables1_3!E36)/Tables1_3!E14)</f>
        <v>-</v>
      </c>
      <c r="F27" s="539" t="str">
        <f>IF(Tables1_3!F14=0,"-", SUM(Tables1_3!F36)/Tables1_3!F14)</f>
        <v>-</v>
      </c>
      <c r="G27" s="539" t="str">
        <f>IF(Tables1_3!G14=0,"-", SUM(Tables1_3!G36)/Tables1_3!G14)</f>
        <v>-</v>
      </c>
      <c r="H27" s="539" t="str">
        <f>IF(Tables1_3!H14=0,"-", SUM(Tables1_3!H36)/Tables1_3!H14)</f>
        <v>-</v>
      </c>
      <c r="I27" s="539" t="str">
        <f>IF(Tables1_3!I14=0,"-", SUM(Tables1_3!I36)/Tables1_3!I14)</f>
        <v>-</v>
      </c>
      <c r="J27" s="539" t="str">
        <f>IF(Tables1_3!J14=0,"-", SUM(Tables1_3!J36)/Tables1_3!J14)</f>
        <v>-</v>
      </c>
      <c r="K27" s="540" t="str">
        <f>IF(Tables1_3!K14=0,"-", SUM(Tables1_3!K36)/Tables1_3!K14)</f>
        <v>-</v>
      </c>
      <c r="M27" s="90"/>
      <c r="N27" s="90"/>
      <c r="O27" s="90"/>
      <c r="P27" s="90"/>
    </row>
    <row r="28" spans="1:16" x14ac:dyDescent="0.35">
      <c r="A28" s="510"/>
      <c r="B28" s="441" t="s">
        <v>33</v>
      </c>
      <c r="C28" s="466" t="s">
        <v>34</v>
      </c>
      <c r="D28" s="539" t="str">
        <f>IF(Tables1_3!D14=0,"-", SUM(Tables1_3!D42)/Tables1_3!D14)</f>
        <v>-</v>
      </c>
      <c r="E28" s="539" t="str">
        <f>IF(Tables1_3!E14=0,"-", SUM(Tables1_3!E42)/Tables1_3!E14)</f>
        <v>-</v>
      </c>
      <c r="F28" s="539" t="str">
        <f>IF(Tables1_3!F14=0,"-", SUM(Tables1_3!F42)/Tables1_3!F14)</f>
        <v>-</v>
      </c>
      <c r="G28" s="539" t="str">
        <f>IF(Tables1_3!G14=0,"-", SUM(Tables1_3!G42)/Tables1_3!G14)</f>
        <v>-</v>
      </c>
      <c r="H28" s="539" t="str">
        <f>IF(Tables1_3!H14=0,"-", SUM(Tables1_3!H42)/Tables1_3!H14)</f>
        <v>-</v>
      </c>
      <c r="I28" s="539" t="str">
        <f>IF(Tables1_3!I14=0,"-", SUM(Tables1_3!I42)/Tables1_3!I14)</f>
        <v>-</v>
      </c>
      <c r="J28" s="539" t="str">
        <f>IF(Tables1_3!J14=0,"-", SUM(Tables1_3!J42)/Tables1_3!J14)</f>
        <v>-</v>
      </c>
      <c r="K28" s="540" t="str">
        <f>IF(Tables1_3!K14=0,"-", SUM(Tables1_3!K42)/Tables1_3!K14)</f>
        <v>-</v>
      </c>
      <c r="M28" s="90"/>
      <c r="N28" s="90"/>
      <c r="O28" s="90"/>
      <c r="P28" s="90"/>
    </row>
    <row r="29" spans="1:16" x14ac:dyDescent="0.35">
      <c r="A29" s="510"/>
      <c r="B29" s="441"/>
      <c r="C29" s="466"/>
      <c r="D29" s="535"/>
      <c r="E29" s="535"/>
      <c r="F29" s="535"/>
      <c r="G29" s="535"/>
      <c r="H29" s="535"/>
      <c r="I29" s="535"/>
      <c r="J29" s="535"/>
      <c r="K29" s="536"/>
      <c r="M29" s="90"/>
      <c r="N29" s="90"/>
      <c r="O29" s="90"/>
      <c r="P29" s="90"/>
    </row>
    <row r="30" spans="1:16" ht="15" customHeight="1" x14ac:dyDescent="0.35">
      <c r="A30" s="510"/>
      <c r="B30" s="160" t="s">
        <v>35</v>
      </c>
      <c r="C30" s="33" t="s">
        <v>36</v>
      </c>
      <c r="D30" s="535"/>
      <c r="E30" s="535"/>
      <c r="F30" s="535"/>
      <c r="G30" s="535"/>
      <c r="H30" s="535"/>
      <c r="I30" s="535"/>
      <c r="J30" s="535"/>
      <c r="K30" s="536"/>
      <c r="M30" s="90"/>
      <c r="N30" s="90"/>
      <c r="O30" s="90"/>
      <c r="P30" s="90"/>
    </row>
    <row r="31" spans="1:16" x14ac:dyDescent="0.35">
      <c r="A31" s="510"/>
      <c r="B31" s="441" t="s">
        <v>6</v>
      </c>
      <c r="C31" s="466" t="s">
        <v>37</v>
      </c>
      <c r="D31" s="539" t="str">
        <f>IF(Tables1_3!D14=0,"-",(Tables1_3!D139+Tables1_3!D158)/(Tables1_3!D23-Tables1_3!D22-Tables1_3!D131))</f>
        <v>-</v>
      </c>
      <c r="E31" s="539" t="str">
        <f>IF(Tables1_3!E14=0,"-",(Tables1_3!E139+Tables1_3!E158)/(Tables1_3!E23-Tables1_3!E22-Tables1_3!E131))</f>
        <v>-</v>
      </c>
      <c r="F31" s="539" t="str">
        <f>IF(Tables1_3!F14=0,"-",(Tables1_3!F139+Tables1_3!F158)/(Tables1_3!F23-Tables1_3!F22-Tables1_3!F131))</f>
        <v>-</v>
      </c>
      <c r="G31" s="539" t="str">
        <f>IF(Tables1_3!G14=0,"-",(Tables1_3!G139+Tables1_3!G158)/(Tables1_3!G23-Tables1_3!G22-Tables1_3!G131))</f>
        <v>-</v>
      </c>
      <c r="H31" s="539" t="str">
        <f>IF(Tables1_3!H14=0,"-",(Tables1_3!H139+Tables1_3!H158)/(Tables1_3!H23-Tables1_3!H22-Tables1_3!H131))</f>
        <v>-</v>
      </c>
      <c r="I31" s="539" t="str">
        <f>IF(Tables1_3!I14=0,"-",(Tables1_3!I139+Tables1_3!I158)/(Tables1_3!I23-Tables1_3!I22-Tables1_3!I131))</f>
        <v>-</v>
      </c>
      <c r="J31" s="539" t="str">
        <f>IF(Tables1_3!J14=0,"-",(Tables1_3!J139+Tables1_3!J158)/(Tables1_3!J23-Tables1_3!J22-Tables1_3!J131))</f>
        <v>-</v>
      </c>
      <c r="K31" s="540" t="str">
        <f>IF(Tables1_3!K14=0,"-",(Tables1_3!K139+Tables1_3!K158)/(Tables1_3!K23-Tables1_3!K22-Tables1_3!K131))</f>
        <v>-</v>
      </c>
      <c r="M31" s="90"/>
      <c r="N31" s="90"/>
      <c r="O31" s="90"/>
      <c r="P31" s="90"/>
    </row>
    <row r="32" spans="1:16" x14ac:dyDescent="0.35">
      <c r="A32" s="510"/>
      <c r="B32" s="441" t="s">
        <v>8</v>
      </c>
      <c r="C32" s="466" t="s">
        <v>38</v>
      </c>
      <c r="D32" s="539" t="str">
        <f>IF(Tables1_3!D14=0,"-",(Tables1_3!D21-Tables1_3!D169)/(Tables1_3!D23-Tables1_3!D20-Tables1_3!D22-Tables1_3!D131))</f>
        <v>-</v>
      </c>
      <c r="E32" s="539" t="str">
        <f>IF(Tables1_3!E14=0,"-",(Tables1_3!E21-Tables1_3!E169)/(Tables1_3!E23-Tables1_3!E20-Tables1_3!E22-Tables1_3!E131))</f>
        <v>-</v>
      </c>
      <c r="F32" s="539" t="str">
        <f>IF(Tables1_3!F14=0,"-",(Tables1_3!F21-Tables1_3!F169)/(Tables1_3!F23-Tables1_3!F20-Tables1_3!F22-Tables1_3!F131))</f>
        <v>-</v>
      </c>
      <c r="G32" s="539" t="str">
        <f>IF(Tables1_3!G14=0,"-",(Tables1_3!G21-Tables1_3!G169)/(Tables1_3!G23-Tables1_3!G20-Tables1_3!G22-Tables1_3!G131))</f>
        <v>-</v>
      </c>
      <c r="H32" s="539" t="str">
        <f>IF(Tables1_3!H14=0,"-",(Tables1_3!H21-Tables1_3!H169)/(Tables1_3!H23-Tables1_3!H20-Tables1_3!H22-Tables1_3!H131))</f>
        <v>-</v>
      </c>
      <c r="I32" s="539" t="str">
        <f>IF(Tables1_3!I14=0,"-",(Tables1_3!I21-Tables1_3!I169)/(Tables1_3!I23-Tables1_3!I20-Tables1_3!I22-Tables1_3!I131))</f>
        <v>-</v>
      </c>
      <c r="J32" s="539" t="str">
        <f>IF(Tables1_3!J14=0,"-",(Tables1_3!J21-Tables1_3!J169)/(Tables1_3!J23-Tables1_3!J20-Tables1_3!J22-Tables1_3!J131))</f>
        <v>-</v>
      </c>
      <c r="K32" s="540" t="str">
        <f>IF(Tables1_3!K14=0,"-",(Tables1_3!K21-Tables1_3!K169)/(Tables1_3!K23-Tables1_3!K20-Tables1_3!K22-Tables1_3!K131))</f>
        <v>-</v>
      </c>
      <c r="M32" s="90"/>
      <c r="N32" s="90"/>
      <c r="O32" s="90"/>
      <c r="P32" s="90"/>
    </row>
    <row r="33" spans="1:37" x14ac:dyDescent="0.35">
      <c r="A33" s="510"/>
      <c r="B33" s="441"/>
      <c r="C33" s="466"/>
      <c r="D33" s="541"/>
      <c r="E33" s="541"/>
      <c r="F33" s="541"/>
      <c r="G33" s="541"/>
      <c r="H33" s="541"/>
      <c r="I33" s="541"/>
      <c r="J33" s="541"/>
      <c r="K33" s="542"/>
      <c r="M33" s="90"/>
      <c r="N33" s="90"/>
      <c r="O33" s="90"/>
      <c r="P33" s="90"/>
      <c r="Q33" s="492"/>
      <c r="R33" s="492"/>
      <c r="S33" s="492"/>
      <c r="T33" s="492"/>
      <c r="U33" s="492"/>
      <c r="V33" s="492"/>
      <c r="W33" s="492"/>
      <c r="X33" s="492"/>
      <c r="Y33" s="492"/>
      <c r="Z33" s="492"/>
      <c r="AA33" s="492"/>
      <c r="AB33" s="492"/>
      <c r="AC33" s="492"/>
      <c r="AD33" s="492"/>
      <c r="AE33" s="492"/>
      <c r="AF33" s="492"/>
      <c r="AG33" s="492"/>
      <c r="AH33" s="492"/>
      <c r="AI33" s="492"/>
      <c r="AJ33" s="523"/>
      <c r="AK33" s="523"/>
    </row>
    <row r="34" spans="1:37" ht="13" x14ac:dyDescent="0.35">
      <c r="A34" s="510"/>
      <c r="B34" s="160" t="s">
        <v>39</v>
      </c>
      <c r="C34" s="33" t="s">
        <v>40</v>
      </c>
      <c r="D34" s="535"/>
      <c r="E34" s="535"/>
      <c r="F34" s="535"/>
      <c r="G34" s="535"/>
      <c r="H34" s="535"/>
      <c r="I34" s="535"/>
      <c r="J34" s="535"/>
      <c r="K34" s="536"/>
      <c r="M34" s="90"/>
      <c r="N34" s="90"/>
      <c r="O34" s="90"/>
      <c r="P34" s="90"/>
      <c r="Q34" s="492"/>
      <c r="R34" s="492"/>
      <c r="S34" s="492"/>
      <c r="T34" s="492"/>
      <c r="U34" s="492"/>
      <c r="V34" s="492"/>
      <c r="W34" s="492"/>
      <c r="X34" s="492"/>
      <c r="Y34" s="492"/>
      <c r="Z34" s="492"/>
      <c r="AA34" s="492"/>
      <c r="AB34" s="492"/>
      <c r="AC34" s="492"/>
      <c r="AD34" s="492"/>
      <c r="AE34" s="492"/>
      <c r="AF34" s="492"/>
      <c r="AG34" s="492"/>
      <c r="AH34" s="492"/>
      <c r="AI34" s="492"/>
      <c r="AJ34" s="523"/>
      <c r="AK34" s="523"/>
    </row>
    <row r="35" spans="1:37" x14ac:dyDescent="0.35">
      <c r="A35" s="510"/>
      <c r="B35" s="441" t="s">
        <v>6</v>
      </c>
      <c r="C35" s="466" t="s">
        <v>41</v>
      </c>
      <c r="D35" s="539" t="str">
        <f>IF(Tables1_3!D14=0,"-",(Tables1_3!D36)/(Tables1_3!D222))</f>
        <v>-</v>
      </c>
      <c r="E35" s="539" t="str">
        <f>IF(Tables1_3!E14=0,"-",(Tables1_3!E36)/(Tables1_3!E222))</f>
        <v>-</v>
      </c>
      <c r="F35" s="539" t="str">
        <f>IF(Tables1_3!F14=0,"-",(Tables1_3!F36)/(Tables1_3!F222))</f>
        <v>-</v>
      </c>
      <c r="G35" s="539" t="str">
        <f>IF(Tables1_3!G14=0,"-",(Tables1_3!G36)/(Tables1_3!G222))</f>
        <v>-</v>
      </c>
      <c r="H35" s="539" t="str">
        <f>IF(Tables1_3!H14=0,"-",(Tables1_3!H36)/(Tables1_3!H222))</f>
        <v>-</v>
      </c>
      <c r="I35" s="539" t="str">
        <f>IF(Tables1_3!I14=0,"-",(Tables1_3!I36)/(Tables1_3!I222))</f>
        <v>-</v>
      </c>
      <c r="J35" s="539" t="str">
        <f>IF(Tables1_3!J14=0,"-",(Tables1_3!J36)/(Tables1_3!J222))</f>
        <v>-</v>
      </c>
      <c r="K35" s="540" t="str">
        <f>IF(Tables1_3!K14=0,"-",(Tables1_3!K36)/(Tables1_3!K222))</f>
        <v>-</v>
      </c>
      <c r="M35" s="90"/>
      <c r="N35" s="90"/>
      <c r="O35" s="90"/>
      <c r="P35" s="90"/>
      <c r="Q35" s="492"/>
      <c r="R35" s="492"/>
      <c r="S35" s="492"/>
      <c r="T35" s="492"/>
      <c r="U35" s="492"/>
      <c r="V35" s="492"/>
      <c r="W35" s="492"/>
      <c r="X35" s="492"/>
      <c r="Y35" s="492"/>
      <c r="Z35" s="492"/>
      <c r="AA35" s="492"/>
      <c r="AB35" s="492"/>
      <c r="AC35" s="492"/>
      <c r="AD35" s="492"/>
      <c r="AE35" s="492"/>
      <c r="AF35" s="492"/>
      <c r="AG35" s="492"/>
      <c r="AH35" s="492"/>
      <c r="AI35" s="492"/>
      <c r="AJ35" s="523"/>
      <c r="AK35" s="523"/>
    </row>
    <row r="36" spans="1:37" x14ac:dyDescent="0.35">
      <c r="A36" s="510"/>
      <c r="B36" s="441" t="s">
        <v>8</v>
      </c>
      <c r="C36" s="466" t="s">
        <v>42</v>
      </c>
      <c r="D36" s="539" t="str">
        <f>IF(Tables1_3!D14=0,"-",(Tables1_3!D188+Tables1_3!D189-Tables1_3!D195)/SUM(Tables1_3!D211:D214))</f>
        <v>-</v>
      </c>
      <c r="E36" s="539" t="str">
        <f>IF(Tables1_3!E14=0,"-",(Tables1_3!E188+Tables1_3!E189-Tables1_3!E195)/SUM(Tables1_3!E211:E214))</f>
        <v>-</v>
      </c>
      <c r="F36" s="539" t="str">
        <f>IF(Tables1_3!F14=0,"-",(Tables1_3!F188+Tables1_3!F189-Tables1_3!F195)/SUM(Tables1_3!F211:F214))</f>
        <v>-</v>
      </c>
      <c r="G36" s="539" t="str">
        <f>IF(Tables1_3!G14=0,"-",(Tables1_3!G188+Tables1_3!G189-Tables1_3!G195)/SUM(Tables1_3!G211:G214))</f>
        <v>-</v>
      </c>
      <c r="H36" s="539" t="str">
        <f>IF(Tables1_3!H14=0,"-",(Tables1_3!H188+Tables1_3!H189-Tables1_3!H195)/SUM(Tables1_3!H211:H214))</f>
        <v>-</v>
      </c>
      <c r="I36" s="539" t="str">
        <f>IF(Tables1_3!I14=0,"-",(Tables1_3!I188+Tables1_3!I189-Tables1_3!I195)/SUM(Tables1_3!I211:I214))</f>
        <v>-</v>
      </c>
      <c r="J36" s="539" t="str">
        <f>IF(Tables1_3!J14=0,"-",(Tables1_3!J188+Tables1_3!J189-Tables1_3!J195)/SUM(Tables1_3!J211:J214))</f>
        <v>-</v>
      </c>
      <c r="K36" s="540" t="str">
        <f>IF(Tables1_3!K14=0,"-",(Tables1_3!K188+Tables1_3!K189-Tables1_3!K195)/SUM(Tables1_3!K211:K214))</f>
        <v>-</v>
      </c>
      <c r="M36" s="90"/>
      <c r="N36" s="90"/>
      <c r="O36" s="90"/>
      <c r="P36" s="90"/>
      <c r="Q36" s="492"/>
      <c r="R36" s="492"/>
      <c r="S36" s="492"/>
      <c r="T36" s="492"/>
      <c r="U36" s="492"/>
      <c r="V36" s="492"/>
      <c r="W36" s="492"/>
      <c r="X36" s="492"/>
      <c r="Y36" s="492"/>
      <c r="Z36" s="492"/>
      <c r="AA36" s="492"/>
      <c r="AB36" s="492"/>
      <c r="AC36" s="492"/>
      <c r="AD36" s="492"/>
      <c r="AE36" s="492"/>
      <c r="AF36" s="492"/>
      <c r="AG36" s="492"/>
      <c r="AH36" s="492"/>
      <c r="AI36" s="492"/>
      <c r="AJ36" s="523"/>
      <c r="AK36" s="523"/>
    </row>
    <row r="37" spans="1:37" x14ac:dyDescent="0.35">
      <c r="A37" s="510"/>
      <c r="B37" s="441" t="s">
        <v>10</v>
      </c>
      <c r="C37" s="466" t="s">
        <v>43</v>
      </c>
      <c r="D37" s="539" t="str">
        <f>IF(Tables1_3!D14=0,"-",Tables1_3!D192/Tables1_3!D202)</f>
        <v>-</v>
      </c>
      <c r="E37" s="539" t="str">
        <f>IF(Tables1_3!E14=0,"-",Tables1_3!E192/Tables1_3!E202)</f>
        <v>-</v>
      </c>
      <c r="F37" s="539" t="str">
        <f>IF(Tables1_3!F14=0,"-",Tables1_3!F192/Tables1_3!F202)</f>
        <v>-</v>
      </c>
      <c r="G37" s="539" t="str">
        <f>IF(Tables1_3!G14=0,"-",Tables1_3!G192/Tables1_3!G202)</f>
        <v>-</v>
      </c>
      <c r="H37" s="539" t="str">
        <f>IF(Tables1_3!H14=0,"-",Tables1_3!H192/Tables1_3!H202)</f>
        <v>-</v>
      </c>
      <c r="I37" s="539" t="str">
        <f>IF(Tables1_3!I14=0,"-",Tables1_3!I192/Tables1_3!I202)</f>
        <v>-</v>
      </c>
      <c r="J37" s="539" t="str">
        <f>IF(Tables1_3!J14=0,"-",Tables1_3!J192/Tables1_3!J202)</f>
        <v>-</v>
      </c>
      <c r="K37" s="540" t="str">
        <f>IF(Tables1_3!K14=0,"-",Tables1_3!K192/Tables1_3!K202)</f>
        <v>-</v>
      </c>
      <c r="M37" s="90"/>
      <c r="N37" s="90"/>
      <c r="O37" s="90"/>
      <c r="P37" s="90"/>
      <c r="Q37" s="492"/>
      <c r="R37" s="492"/>
      <c r="S37" s="492"/>
      <c r="T37" s="492"/>
      <c r="U37" s="492"/>
      <c r="V37" s="492"/>
      <c r="W37" s="492"/>
      <c r="X37" s="492"/>
      <c r="Y37" s="492"/>
      <c r="Z37" s="492"/>
      <c r="AA37" s="492"/>
      <c r="AB37" s="492"/>
      <c r="AC37" s="492"/>
      <c r="AD37" s="492"/>
      <c r="AE37" s="492"/>
      <c r="AF37" s="492"/>
      <c r="AG37" s="492"/>
      <c r="AH37" s="492"/>
      <c r="AI37" s="492"/>
      <c r="AJ37" s="523"/>
      <c r="AK37" s="523"/>
    </row>
    <row r="38" spans="1:37" x14ac:dyDescent="0.35">
      <c r="A38" s="510"/>
      <c r="B38" s="441" t="s">
        <v>12</v>
      </c>
      <c r="C38" s="466" t="s">
        <v>44</v>
      </c>
      <c r="D38" s="539" t="str">
        <f>IF(Tables1_3!D14=0,"-",SUM(Tables1_3!D192)/Tables1_3!D14)</f>
        <v>-</v>
      </c>
      <c r="E38" s="539" t="str">
        <f>IF(Tables1_3!E14=0,"-",SUM(Tables1_3!E192)/Tables1_3!E14)</f>
        <v>-</v>
      </c>
      <c r="F38" s="539" t="str">
        <f>IF(Tables1_3!F14=0,"-",SUM(Tables1_3!F192)/Tables1_3!F14)</f>
        <v>-</v>
      </c>
      <c r="G38" s="539" t="str">
        <f>IF(Tables1_3!G14=0,"-",SUM(Tables1_3!G192)/Tables1_3!G14)</f>
        <v>-</v>
      </c>
      <c r="H38" s="539" t="str">
        <f>IF(Tables1_3!H14=0,"-",SUM(Tables1_3!H192)/Tables1_3!H14)</f>
        <v>-</v>
      </c>
      <c r="I38" s="539" t="str">
        <f>IF(Tables1_3!I14=0,"-",SUM(Tables1_3!I192)/Tables1_3!I14)</f>
        <v>-</v>
      </c>
      <c r="J38" s="539" t="str">
        <f>IF(Tables1_3!J14=0,"-",SUM(Tables1_3!J192)/Tables1_3!J14)</f>
        <v>-</v>
      </c>
      <c r="K38" s="540" t="str">
        <f>IF(Tables1_3!K14=0,"-",SUM(Tables1_3!K192)/Tables1_3!K14)</f>
        <v>-</v>
      </c>
      <c r="M38" s="90"/>
      <c r="N38" s="90"/>
      <c r="O38" s="90"/>
      <c r="P38" s="90"/>
      <c r="Q38" s="492"/>
      <c r="R38" s="492"/>
      <c r="S38" s="492"/>
      <c r="T38" s="492"/>
      <c r="U38" s="492"/>
      <c r="V38" s="492"/>
      <c r="W38" s="492"/>
      <c r="X38" s="492"/>
      <c r="Y38" s="492"/>
      <c r="Z38" s="492"/>
      <c r="AA38" s="492"/>
      <c r="AB38" s="492"/>
      <c r="AC38" s="492"/>
      <c r="AD38" s="492"/>
      <c r="AE38" s="492"/>
      <c r="AF38" s="492"/>
      <c r="AG38" s="492"/>
      <c r="AH38" s="492"/>
      <c r="AI38" s="492"/>
      <c r="AJ38" s="523"/>
      <c r="AK38" s="523"/>
    </row>
    <row r="39" spans="1:37" x14ac:dyDescent="0.35">
      <c r="A39" s="510"/>
      <c r="B39" s="441" t="s">
        <v>14</v>
      </c>
      <c r="C39" s="466" t="s">
        <v>45</v>
      </c>
      <c r="D39" s="539" t="str">
        <f>IF(Tables1_3!D14=0,"-",(Tables1_3!D188+Tables1_3!D189)/Tables1_3!D202)</f>
        <v>-</v>
      </c>
      <c r="E39" s="539" t="str">
        <f>IF(Tables1_3!E14=0,"-",(Tables1_3!E188+Tables1_3!E189)/Tables1_3!E202)</f>
        <v>-</v>
      </c>
      <c r="F39" s="539" t="str">
        <f>IF(Tables1_3!F14=0,"-",(Tables1_3!F188+Tables1_3!F189)/Tables1_3!F202)</f>
        <v>-</v>
      </c>
      <c r="G39" s="539" t="str">
        <f>IF(Tables1_3!G14=0,"-",(Tables1_3!G188+Tables1_3!G189)/Tables1_3!G202)</f>
        <v>-</v>
      </c>
      <c r="H39" s="539" t="str">
        <f>IF(Tables1_3!H14=0,"-",(Tables1_3!H188+Tables1_3!H189)/Tables1_3!H202)</f>
        <v>-</v>
      </c>
      <c r="I39" s="539" t="str">
        <f>IF(Tables1_3!I14=0,"-",(Tables1_3!I188+Tables1_3!I189)/Tables1_3!I202)</f>
        <v>-</v>
      </c>
      <c r="J39" s="539" t="str">
        <f>IF(Tables1_3!J14=0,"-",(Tables1_3!J188+Tables1_3!J189)/Tables1_3!J202)</f>
        <v>-</v>
      </c>
      <c r="K39" s="540" t="str">
        <f>IF(Tables1_3!K14=0,"-",(Tables1_3!K188+Tables1_3!K189)/Tables1_3!K202)</f>
        <v>-</v>
      </c>
      <c r="M39" s="90"/>
      <c r="N39" s="90"/>
      <c r="O39" s="90"/>
      <c r="P39" s="90"/>
      <c r="Q39" s="492"/>
      <c r="R39" s="492"/>
      <c r="S39" s="492"/>
      <c r="T39" s="492"/>
      <c r="U39" s="492"/>
      <c r="V39" s="492"/>
      <c r="W39" s="492"/>
      <c r="X39" s="492"/>
      <c r="Y39" s="492"/>
      <c r="Z39" s="492"/>
      <c r="AA39" s="492"/>
      <c r="AB39" s="492"/>
      <c r="AC39" s="492"/>
      <c r="AD39" s="492"/>
      <c r="AE39" s="492"/>
      <c r="AF39" s="492"/>
      <c r="AG39" s="492"/>
      <c r="AH39" s="492"/>
      <c r="AI39" s="492"/>
      <c r="AJ39" s="523"/>
      <c r="AK39" s="523"/>
    </row>
    <row r="40" spans="1:37" s="165" customFormat="1" x14ac:dyDescent="0.35">
      <c r="A40" s="510"/>
      <c r="B40" s="441" t="s">
        <v>16</v>
      </c>
      <c r="C40" s="466" t="s">
        <v>46</v>
      </c>
      <c r="D40" s="539" t="str">
        <f>IF(Tables1_3!D14=0,"-", (+Tables1_3!D196+Tables1_3!D197+Tables1_3!D200+Tables1_3!D211+Tables1_3!D212+Tables1_3!D213)/Tables1_3!D222)</f>
        <v>-</v>
      </c>
      <c r="E40" s="539" t="str">
        <f>IF(Tables1_3!E14=0,"-", (+Tables1_3!E196+Tables1_3!E197+Tables1_3!E200+Tables1_3!E211+Tables1_3!E212+Tables1_3!E213)/Tables1_3!E222)</f>
        <v>-</v>
      </c>
      <c r="F40" s="539" t="str">
        <f>IF(Tables1_3!F14=0,"-", (+Tables1_3!F196+Tables1_3!F197+Tables1_3!F200+Tables1_3!F211+Tables1_3!F212+Tables1_3!F213)/Tables1_3!F222)</f>
        <v>-</v>
      </c>
      <c r="G40" s="539" t="str">
        <f>IF(Tables1_3!G14=0,"-", (+Tables1_3!G196+Tables1_3!G197+Tables1_3!G200+Tables1_3!G211+Tables1_3!G212+Tables1_3!G213)/Tables1_3!G222)</f>
        <v>-</v>
      </c>
      <c r="H40" s="539" t="str">
        <f>IF(Tables1_3!H14=0,"-", (+Tables1_3!H196+Tables1_3!H197+Tables1_3!H200+Tables1_3!H211+Tables1_3!H212+Tables1_3!H213)/Tables1_3!H222)</f>
        <v>-</v>
      </c>
      <c r="I40" s="539" t="str">
        <f>IF(Tables1_3!I14=0,"-", (+Tables1_3!I196+Tables1_3!I197+Tables1_3!I200+Tables1_3!I211+Tables1_3!I212+Tables1_3!I213)/Tables1_3!I222)</f>
        <v>-</v>
      </c>
      <c r="J40" s="539" t="str">
        <f>IF(Tables1_3!J14=0,"-", (+Tables1_3!J196+Tables1_3!J197+Tables1_3!J200+Tables1_3!J211+Tables1_3!J212+Tables1_3!J213)/Tables1_3!J222)</f>
        <v>-</v>
      </c>
      <c r="K40" s="540" t="str">
        <f>IF(Tables1_3!K14=0,"-", (+Tables1_3!K196+Tables1_3!K197+Tables1_3!K200+Tables1_3!K211+Tables1_3!K212+Tables1_3!K213)/Tables1_3!K222)</f>
        <v>-</v>
      </c>
      <c r="L40" s="206"/>
      <c r="M40" s="90"/>
      <c r="N40" s="90"/>
      <c r="O40" s="90"/>
      <c r="P40" s="90"/>
      <c r="Q40" s="492"/>
      <c r="R40" s="492"/>
      <c r="S40" s="492"/>
      <c r="T40" s="492"/>
      <c r="U40" s="492"/>
      <c r="V40" s="492"/>
      <c r="W40" s="492"/>
      <c r="X40" s="492"/>
      <c r="Y40" s="492"/>
      <c r="Z40" s="492"/>
      <c r="AA40" s="492"/>
      <c r="AB40" s="492"/>
      <c r="AC40" s="492"/>
      <c r="AD40" s="492"/>
      <c r="AE40" s="492"/>
      <c r="AF40" s="492"/>
      <c r="AG40" s="492"/>
      <c r="AH40" s="492"/>
      <c r="AI40" s="492"/>
      <c r="AJ40" s="523"/>
      <c r="AK40" s="523"/>
    </row>
    <row r="41" spans="1:37" x14ac:dyDescent="0.35">
      <c r="A41" s="510"/>
      <c r="B41" s="441" t="s">
        <v>25</v>
      </c>
      <c r="C41" s="466" t="s">
        <v>47</v>
      </c>
      <c r="D41" s="539" t="str">
        <f>IF(Tables1_3!D14=0,"-", (Tables1_3!D228+Tables1_3!D229)/Tables1_3!D14)</f>
        <v>-</v>
      </c>
      <c r="E41" s="539" t="str">
        <f>IF(Tables1_3!E14=0,"-", (Tables1_3!E228+Tables1_3!E229)/Tables1_3!E14)</f>
        <v>-</v>
      </c>
      <c r="F41" s="539" t="str">
        <f>IF(Tables1_3!F14=0,"-", (Tables1_3!F228+Tables1_3!F229)/Tables1_3!F14)</f>
        <v>-</v>
      </c>
      <c r="G41" s="539" t="str">
        <f>IF(Tables1_3!G14=0,"-", (Tables1_3!G228+Tables1_3!G229)/Tables1_3!G14)</f>
        <v>-</v>
      </c>
      <c r="H41" s="539" t="str">
        <f>IF(Tables1_3!H14=0,"-", (Tables1_3!H228+Tables1_3!H229)/Tables1_3!H14)</f>
        <v>-</v>
      </c>
      <c r="I41" s="539" t="str">
        <f>IF(Tables1_3!I14=0,"-", (Tables1_3!I228+Tables1_3!I229)/Tables1_3!I14)</f>
        <v>-</v>
      </c>
      <c r="J41" s="539" t="str">
        <f>IF(Tables1_3!J14=0,"-", (Tables1_3!J228+Tables1_3!J229)/Tables1_3!J14)</f>
        <v>-</v>
      </c>
      <c r="K41" s="540" t="str">
        <f>IF(Tables1_3!K14=0,"-", (Tables1_3!K228+Tables1_3!K229)/Tables1_3!K14)</f>
        <v>-</v>
      </c>
      <c r="M41" s="90"/>
      <c r="N41" s="90"/>
      <c r="O41" s="90"/>
      <c r="P41" s="90"/>
      <c r="Q41" s="492"/>
      <c r="R41" s="492"/>
      <c r="S41" s="492"/>
      <c r="T41" s="492"/>
      <c r="U41" s="492"/>
      <c r="V41" s="492"/>
      <c r="W41" s="492"/>
      <c r="X41" s="492"/>
      <c r="Y41" s="492"/>
      <c r="Z41" s="492"/>
      <c r="AA41" s="492"/>
      <c r="AB41" s="492"/>
      <c r="AC41" s="492"/>
      <c r="AD41" s="492"/>
      <c r="AE41" s="492"/>
      <c r="AF41" s="492"/>
      <c r="AG41" s="492"/>
      <c r="AH41" s="492"/>
      <c r="AI41" s="492"/>
      <c r="AJ41" s="523"/>
      <c r="AK41" s="523"/>
    </row>
    <row r="42" spans="1:37" x14ac:dyDescent="0.35">
      <c r="A42" s="510"/>
      <c r="B42" s="441" t="s">
        <v>27</v>
      </c>
      <c r="C42" s="466" t="s">
        <v>48</v>
      </c>
      <c r="D42" s="539" t="str">
        <f>IF(Tables1_3!D14=0,"-",-(Tables1_3!D278+Tables1_3!D279+Tables1_3!D283+Tables1_3!D284)/Tables1_3!D261)</f>
        <v>-</v>
      </c>
      <c r="E42" s="539" t="str">
        <f>IF(Tables1_3!E14=0,"-",-(Tables1_3!E278+Tables1_3!E279+Tables1_3!E283+Tables1_3!E284)/Tables1_3!E261)</f>
        <v>-</v>
      </c>
      <c r="F42" s="539" t="str">
        <f>IF(Tables1_3!F14=0,"-",-(Tables1_3!F278+Tables1_3!F279+Tables1_3!F283+Tables1_3!F284)/Tables1_3!F261)</f>
        <v>-</v>
      </c>
      <c r="G42" s="539" t="str">
        <f>IF(Tables1_3!G14=0,"-",-(Tables1_3!G278+Tables1_3!G279+Tables1_3!G283+Tables1_3!G284)/Tables1_3!G261)</f>
        <v>-</v>
      </c>
      <c r="H42" s="539" t="str">
        <f>IF(Tables1_3!H14=0,"-",-(Tables1_3!H278+Tables1_3!H279+Tables1_3!H283+Tables1_3!H284)/Tables1_3!H261)</f>
        <v>-</v>
      </c>
      <c r="I42" s="539" t="str">
        <f>IF(Tables1_3!I14=0,"-",-(Tables1_3!I278+Tables1_3!I279+Tables1_3!I283+Tables1_3!I284)/Tables1_3!I261)</f>
        <v>-</v>
      </c>
      <c r="J42" s="539" t="str">
        <f>IF(Tables1_3!J14=0,"-",-(Tables1_3!J278+Tables1_3!J279+Tables1_3!J283+Tables1_3!J284)/Tables1_3!J261)</f>
        <v>-</v>
      </c>
      <c r="K42" s="540" t="str">
        <f>IF(Tables1_3!K14=0,"-",-(Tables1_3!K278+Tables1_3!K279+Tables1_3!K283+Tables1_3!K284)/Tables1_3!K261)</f>
        <v>-</v>
      </c>
      <c r="M42" s="90"/>
      <c r="N42" s="90"/>
      <c r="O42" s="90"/>
      <c r="P42" s="90"/>
      <c r="Q42" s="492"/>
      <c r="R42" s="492"/>
      <c r="S42" s="492"/>
      <c r="T42" s="492"/>
      <c r="U42" s="492"/>
      <c r="V42" s="492"/>
      <c r="W42" s="492"/>
      <c r="X42" s="492"/>
      <c r="Y42" s="492"/>
      <c r="Z42" s="492"/>
      <c r="AA42" s="492"/>
      <c r="AB42" s="492"/>
      <c r="AC42" s="492"/>
      <c r="AD42" s="492"/>
      <c r="AE42" s="492"/>
      <c r="AF42" s="492"/>
      <c r="AG42" s="492"/>
      <c r="AH42" s="492"/>
      <c r="AI42" s="492"/>
      <c r="AJ42" s="523"/>
      <c r="AK42" s="523"/>
    </row>
    <row r="43" spans="1:37" x14ac:dyDescent="0.35">
      <c r="A43" s="510"/>
      <c r="B43" s="441" t="s">
        <v>29</v>
      </c>
      <c r="C43" s="466" t="s">
        <v>49</v>
      </c>
      <c r="D43" s="543" t="str">
        <f>IF(Tables1_3!D14=0,"-",Tables1_3!D261/(Tables1_3!D23-Tables1_3!D20)*365)</f>
        <v>-</v>
      </c>
      <c r="E43" s="543" t="str">
        <f>IF(Tables1_3!E14=0,"-",Tables1_3!E261/(Tables1_3!E23-Tables1_3!E20)*365)</f>
        <v>-</v>
      </c>
      <c r="F43" s="543" t="str">
        <f>IF(Tables1_3!F14=0,"-",Tables1_3!F261/(Tables1_3!F23-Tables1_3!F20)*365)</f>
        <v>-</v>
      </c>
      <c r="G43" s="543" t="str">
        <f>IF(Tables1_3!G14=0,"-",Tables1_3!G261/(Tables1_3!G23-Tables1_3!G20)*365)</f>
        <v>-</v>
      </c>
      <c r="H43" s="543" t="str">
        <f>IF(Tables1_3!H14=0,"-",Tables1_3!H261/(Tables1_3!H23-Tables1_3!H20)*365)</f>
        <v>-</v>
      </c>
      <c r="I43" s="543" t="str">
        <f>IF(Tables1_3!I14=0,"-",Tables1_3!I261/(Tables1_3!I23-Tables1_3!I20)*365)</f>
        <v>-</v>
      </c>
      <c r="J43" s="543" t="str">
        <f>IF(Tables1_3!J14=0,"-",Tables1_3!J261/(Tables1_3!J23-Tables1_3!J20)*365)</f>
        <v>-</v>
      </c>
      <c r="K43" s="544" t="str">
        <f>IF(Tables1_3!K14=0,"-",Tables1_3!K261/(Tables1_3!K23-Tables1_3!K20)*365)</f>
        <v>-</v>
      </c>
      <c r="L43" s="207"/>
      <c r="M43" s="90"/>
      <c r="N43" s="90"/>
      <c r="O43" s="90"/>
      <c r="P43" s="90"/>
      <c r="Q43" s="492"/>
      <c r="R43" s="492"/>
      <c r="S43" s="492"/>
      <c r="T43" s="492"/>
      <c r="U43" s="492"/>
      <c r="V43" s="492"/>
      <c r="W43" s="492"/>
      <c r="X43" s="492"/>
      <c r="Y43" s="492"/>
      <c r="Z43" s="492"/>
      <c r="AA43" s="492"/>
      <c r="AB43" s="492"/>
      <c r="AC43" s="492"/>
      <c r="AD43" s="492"/>
      <c r="AE43" s="492"/>
      <c r="AF43" s="492"/>
      <c r="AG43" s="492"/>
      <c r="AH43" s="492"/>
      <c r="AI43" s="492"/>
      <c r="AJ43" s="523"/>
      <c r="AK43" s="523"/>
    </row>
    <row r="44" spans="1:37" x14ac:dyDescent="0.35">
      <c r="A44" s="510"/>
      <c r="B44" s="441" t="s">
        <v>31</v>
      </c>
      <c r="C44" s="466" t="s">
        <v>50</v>
      </c>
      <c r="D44" s="543"/>
      <c r="E44" s="543"/>
      <c r="F44" s="543"/>
      <c r="G44" s="545" t="str">
        <f>IF(Tables1_3!G14=0,"-",SUMIF(Table_6!L6:L21, "secured",Table_6!G6:G21)/(Tables1_3!G222-Tables1_3!G218))</f>
        <v>-</v>
      </c>
      <c r="H44" s="543"/>
      <c r="I44" s="543"/>
      <c r="J44" s="543"/>
      <c r="K44" s="544"/>
      <c r="L44" s="207"/>
      <c r="M44" s="90"/>
      <c r="N44" s="90"/>
      <c r="O44" s="90"/>
      <c r="P44" s="90"/>
      <c r="Q44" s="492"/>
      <c r="R44" s="492"/>
      <c r="S44" s="492"/>
      <c r="T44" s="492"/>
      <c r="U44" s="492"/>
      <c r="V44" s="492"/>
      <c r="W44" s="492"/>
      <c r="X44" s="492"/>
      <c r="Y44" s="492"/>
      <c r="Z44" s="492"/>
      <c r="AA44" s="492"/>
      <c r="AB44" s="492"/>
      <c r="AC44" s="492"/>
      <c r="AD44" s="492"/>
      <c r="AE44" s="492"/>
      <c r="AF44" s="492"/>
      <c r="AG44" s="492"/>
      <c r="AH44" s="492"/>
      <c r="AI44" s="492"/>
      <c r="AJ44" s="523"/>
      <c r="AK44" s="523"/>
    </row>
    <row r="45" spans="1:37" x14ac:dyDescent="0.35">
      <c r="A45" s="530"/>
      <c r="B45" s="531"/>
      <c r="C45" s="532"/>
      <c r="D45" s="533"/>
      <c r="E45" s="533"/>
      <c r="F45" s="533"/>
      <c r="G45" s="533"/>
      <c r="H45" s="533"/>
      <c r="I45" s="533"/>
      <c r="J45" s="533"/>
      <c r="K45" s="534"/>
      <c r="L45" s="207"/>
      <c r="M45" s="90"/>
      <c r="N45" s="90"/>
      <c r="O45" s="90"/>
      <c r="P45" s="90"/>
      <c r="Q45" s="492"/>
      <c r="R45" s="492"/>
      <c r="S45" s="492"/>
      <c r="T45" s="492"/>
      <c r="U45" s="492"/>
      <c r="V45" s="492"/>
      <c r="W45" s="492"/>
      <c r="X45" s="492"/>
      <c r="Y45" s="492"/>
      <c r="Z45" s="492"/>
      <c r="AA45" s="492"/>
      <c r="AB45" s="492"/>
      <c r="AC45" s="492"/>
      <c r="AD45" s="492"/>
      <c r="AE45" s="492"/>
      <c r="AF45" s="492"/>
      <c r="AG45" s="492"/>
      <c r="AH45" s="492"/>
      <c r="AI45" s="492"/>
      <c r="AJ45" s="523"/>
      <c r="AK45" s="523"/>
    </row>
    <row r="46" spans="1:37" s="89" customFormat="1" x14ac:dyDescent="0.35">
      <c r="A46" s="492"/>
      <c r="B46" s="546"/>
      <c r="C46" s="492"/>
      <c r="D46" s="492"/>
      <c r="E46" s="492"/>
      <c r="F46" s="492"/>
      <c r="G46" s="492"/>
      <c r="H46" s="492"/>
      <c r="I46" s="492"/>
      <c r="J46" s="492"/>
      <c r="K46" s="492"/>
      <c r="L46" s="206"/>
      <c r="M46" s="492"/>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523"/>
      <c r="AK46" s="523"/>
    </row>
    <row r="47" spans="1:37" s="89" customFormat="1" x14ac:dyDescent="0.35">
      <c r="A47" s="492"/>
      <c r="B47" s="546"/>
      <c r="C47" s="492" t="s">
        <v>51</v>
      </c>
      <c r="D47" s="492"/>
      <c r="E47" s="492"/>
      <c r="F47" s="492"/>
      <c r="G47" s="492"/>
      <c r="H47" s="492"/>
      <c r="I47" s="492"/>
      <c r="J47" s="492"/>
      <c r="K47" s="492"/>
      <c r="L47" s="206"/>
      <c r="M47" s="90"/>
      <c r="N47" s="90"/>
      <c r="O47" s="90"/>
      <c r="P47" s="90"/>
      <c r="Q47" s="492"/>
      <c r="R47" s="492"/>
      <c r="S47" s="492"/>
      <c r="T47" s="492"/>
      <c r="U47" s="492"/>
      <c r="V47" s="492"/>
      <c r="W47" s="492"/>
      <c r="X47" s="492"/>
      <c r="Y47" s="492"/>
      <c r="Z47" s="492"/>
      <c r="AA47" s="492"/>
      <c r="AB47" s="492"/>
      <c r="AC47" s="492"/>
      <c r="AD47" s="492"/>
      <c r="AE47" s="492"/>
      <c r="AF47" s="492"/>
      <c r="AG47" s="492"/>
      <c r="AH47" s="492"/>
      <c r="AI47" s="492"/>
      <c r="AJ47" s="523"/>
      <c r="AK47" s="523"/>
    </row>
    <row r="48" spans="1:37" s="89" customFormat="1" x14ac:dyDescent="0.35">
      <c r="A48" s="492"/>
      <c r="B48" s="546"/>
      <c r="C48" s="497" t="s">
        <v>52</v>
      </c>
      <c r="D48" s="492"/>
      <c r="E48" s="492"/>
      <c r="F48" s="492"/>
      <c r="G48" s="492"/>
      <c r="H48" s="492"/>
      <c r="I48" s="492"/>
      <c r="J48" s="492"/>
      <c r="K48" s="492"/>
      <c r="L48" s="206"/>
      <c r="M48" s="492"/>
      <c r="N48" s="492"/>
      <c r="O48" s="492"/>
      <c r="P48" s="492"/>
      <c r="Q48" s="492"/>
      <c r="R48" s="492"/>
      <c r="S48" s="492"/>
      <c r="T48" s="492"/>
      <c r="U48" s="492"/>
      <c r="V48" s="492"/>
      <c r="W48" s="492"/>
      <c r="X48" s="492"/>
      <c r="Y48" s="492"/>
      <c r="Z48" s="492"/>
      <c r="AA48" s="492"/>
      <c r="AB48" s="492"/>
      <c r="AC48" s="492"/>
      <c r="AD48" s="492"/>
      <c r="AE48" s="492"/>
      <c r="AF48" s="492"/>
      <c r="AG48" s="492"/>
      <c r="AH48" s="492"/>
      <c r="AI48" s="492"/>
      <c r="AJ48" s="492"/>
      <c r="AK48" s="492"/>
    </row>
    <row r="49" spans="1:12" s="89" customFormat="1" x14ac:dyDescent="0.35">
      <c r="A49" s="492"/>
      <c r="B49" s="546"/>
      <c r="C49" s="492"/>
      <c r="D49" s="492"/>
      <c r="E49" s="492"/>
      <c r="F49" s="492"/>
      <c r="G49" s="492"/>
      <c r="H49" s="492"/>
      <c r="I49" s="492"/>
      <c r="J49" s="492"/>
      <c r="K49" s="492"/>
      <c r="L49" s="206"/>
    </row>
    <row r="50" spans="1:12" s="89" customFormat="1" x14ac:dyDescent="0.35">
      <c r="A50" s="492"/>
      <c r="B50" s="546"/>
      <c r="C50" s="492"/>
      <c r="D50" s="492"/>
      <c r="E50" s="492"/>
      <c r="F50" s="492"/>
      <c r="G50" s="492"/>
      <c r="H50" s="492"/>
      <c r="I50" s="492"/>
      <c r="J50" s="492"/>
      <c r="K50" s="492"/>
      <c r="L50" s="206"/>
    </row>
    <row r="51" spans="1:12" s="89" customFormat="1" x14ac:dyDescent="0.35">
      <c r="A51" s="492"/>
      <c r="B51" s="546"/>
      <c r="C51" s="492"/>
      <c r="D51" s="492"/>
      <c r="E51" s="492"/>
      <c r="F51" s="492"/>
      <c r="G51" s="492"/>
      <c r="H51" s="492"/>
      <c r="I51" s="492"/>
      <c r="J51" s="492"/>
      <c r="K51" s="492"/>
      <c r="L51" s="206"/>
    </row>
    <row r="52" spans="1:12" s="89" customFormat="1" x14ac:dyDescent="0.35">
      <c r="A52" s="492"/>
      <c r="B52" s="546"/>
      <c r="C52" s="492"/>
      <c r="D52" s="492"/>
      <c r="E52" s="492"/>
      <c r="F52" s="492"/>
      <c r="G52" s="492"/>
      <c r="H52" s="492"/>
      <c r="I52" s="492"/>
      <c r="J52" s="492"/>
      <c r="K52" s="492"/>
      <c r="L52" s="206"/>
    </row>
    <row r="53" spans="1:12" s="89" customFormat="1" x14ac:dyDescent="0.35">
      <c r="A53" s="492"/>
      <c r="B53" s="546"/>
      <c r="C53" s="492"/>
      <c r="D53" s="492"/>
      <c r="E53" s="492"/>
      <c r="F53" s="492"/>
      <c r="G53" s="492"/>
      <c r="H53" s="492"/>
      <c r="I53" s="492"/>
      <c r="J53" s="492"/>
      <c r="K53" s="492"/>
      <c r="L53" s="206"/>
    </row>
    <row r="54" spans="1:12" s="89" customFormat="1" x14ac:dyDescent="0.35">
      <c r="A54" s="492"/>
      <c r="B54" s="546"/>
      <c r="C54" s="492"/>
      <c r="D54" s="492"/>
      <c r="E54" s="492"/>
      <c r="F54" s="492"/>
      <c r="G54" s="492"/>
      <c r="H54" s="492"/>
      <c r="I54" s="492"/>
      <c r="J54" s="492"/>
      <c r="K54" s="492"/>
      <c r="L54" s="206"/>
    </row>
    <row r="55" spans="1:12" s="89" customFormat="1" x14ac:dyDescent="0.35">
      <c r="A55" s="492"/>
      <c r="B55" s="546"/>
      <c r="C55" s="492"/>
      <c r="D55" s="492"/>
      <c r="E55" s="492"/>
      <c r="F55" s="492"/>
      <c r="G55" s="492"/>
      <c r="H55" s="492"/>
      <c r="I55" s="492"/>
      <c r="J55" s="492"/>
      <c r="K55" s="492"/>
      <c r="L55" s="206"/>
    </row>
    <row r="56" spans="1:12" s="89" customFormat="1" x14ac:dyDescent="0.35">
      <c r="A56" s="492"/>
      <c r="B56" s="546"/>
      <c r="C56" s="492"/>
      <c r="D56" s="492"/>
      <c r="E56" s="492"/>
      <c r="F56" s="492"/>
      <c r="G56" s="492"/>
      <c r="H56" s="492"/>
      <c r="I56" s="492"/>
      <c r="J56" s="492"/>
      <c r="K56" s="492"/>
      <c r="L56" s="206"/>
    </row>
    <row r="57" spans="1:12" s="89" customFormat="1" x14ac:dyDescent="0.35">
      <c r="A57" s="492"/>
      <c r="B57" s="546"/>
      <c r="C57" s="492"/>
      <c r="D57" s="492"/>
      <c r="E57" s="492"/>
      <c r="F57" s="492"/>
      <c r="G57" s="492"/>
      <c r="H57" s="492"/>
      <c r="I57" s="492"/>
      <c r="J57" s="492"/>
      <c r="K57" s="492"/>
      <c r="L57" s="206"/>
    </row>
    <row r="58" spans="1:12" s="89" customFormat="1" x14ac:dyDescent="0.35">
      <c r="A58" s="492"/>
      <c r="B58" s="546"/>
      <c r="C58" s="492"/>
      <c r="D58" s="492"/>
      <c r="E58" s="492"/>
      <c r="F58" s="492"/>
      <c r="G58" s="492"/>
      <c r="H58" s="492"/>
      <c r="I58" s="492"/>
      <c r="J58" s="492"/>
      <c r="K58" s="492"/>
      <c r="L58" s="206"/>
    </row>
    <row r="59" spans="1:12" s="89" customFormat="1" x14ac:dyDescent="0.35">
      <c r="A59" s="492"/>
      <c r="B59" s="546"/>
      <c r="C59" s="492"/>
      <c r="D59" s="492"/>
      <c r="E59" s="492"/>
      <c r="F59" s="492"/>
      <c r="G59" s="492"/>
      <c r="H59" s="492"/>
      <c r="I59" s="492"/>
      <c r="J59" s="492"/>
      <c r="K59" s="492"/>
      <c r="L59" s="206"/>
    </row>
    <row r="60" spans="1:12" s="89" customFormat="1" x14ac:dyDescent="0.35">
      <c r="A60" s="492"/>
      <c r="B60" s="546"/>
      <c r="C60" s="492"/>
      <c r="D60" s="492"/>
      <c r="E60" s="492"/>
      <c r="F60" s="492"/>
      <c r="G60" s="492"/>
      <c r="H60" s="492"/>
      <c r="I60" s="492"/>
      <c r="J60" s="492"/>
      <c r="K60" s="492"/>
      <c r="L60" s="206"/>
    </row>
    <row r="61" spans="1:12" s="89" customFormat="1" x14ac:dyDescent="0.35">
      <c r="A61" s="492"/>
      <c r="B61" s="546"/>
      <c r="C61" s="492"/>
      <c r="D61" s="492"/>
      <c r="E61" s="492"/>
      <c r="F61" s="492"/>
      <c r="G61" s="492"/>
      <c r="H61" s="492"/>
      <c r="I61" s="492"/>
      <c r="J61" s="492"/>
      <c r="K61" s="492"/>
      <c r="L61" s="206"/>
    </row>
    <row r="62" spans="1:12" s="89" customFormat="1" x14ac:dyDescent="0.35">
      <c r="A62" s="492"/>
      <c r="B62" s="546"/>
      <c r="C62" s="492"/>
      <c r="D62" s="492"/>
      <c r="E62" s="492"/>
      <c r="F62" s="492"/>
      <c r="G62" s="492"/>
      <c r="H62" s="492"/>
      <c r="I62" s="492"/>
      <c r="J62" s="492"/>
      <c r="K62" s="492"/>
      <c r="L62" s="206"/>
    </row>
    <row r="63" spans="1:12" s="89" customFormat="1" x14ac:dyDescent="0.35">
      <c r="A63" s="492"/>
      <c r="B63" s="546"/>
      <c r="C63" s="492"/>
      <c r="D63" s="492"/>
      <c r="E63" s="492"/>
      <c r="F63" s="492"/>
      <c r="G63" s="492"/>
      <c r="H63" s="492"/>
      <c r="I63" s="492"/>
      <c r="J63" s="492"/>
      <c r="K63" s="492"/>
      <c r="L63" s="206"/>
    </row>
    <row r="64" spans="1:12" s="89" customFormat="1" x14ac:dyDescent="0.35">
      <c r="A64" s="492"/>
      <c r="B64" s="546"/>
      <c r="C64" s="492"/>
      <c r="D64" s="492"/>
      <c r="E64" s="492"/>
      <c r="F64" s="492"/>
      <c r="G64" s="492"/>
      <c r="H64" s="492"/>
      <c r="I64" s="492"/>
      <c r="J64" s="492"/>
      <c r="K64" s="492"/>
      <c r="L64" s="206"/>
    </row>
    <row r="65" spans="1:12" s="89" customFormat="1" x14ac:dyDescent="0.35">
      <c r="A65" s="492"/>
      <c r="B65" s="546"/>
      <c r="C65" s="492"/>
      <c r="D65" s="492"/>
      <c r="E65" s="492"/>
      <c r="F65" s="492"/>
      <c r="G65" s="492"/>
      <c r="H65" s="492"/>
      <c r="I65" s="492"/>
      <c r="J65" s="492"/>
      <c r="K65" s="492"/>
      <c r="L65" s="206"/>
    </row>
    <row r="66" spans="1:12" s="89" customFormat="1" x14ac:dyDescent="0.35">
      <c r="A66" s="492"/>
      <c r="B66" s="546"/>
      <c r="C66" s="492"/>
      <c r="D66" s="492"/>
      <c r="E66" s="492"/>
      <c r="F66" s="492"/>
      <c r="G66" s="492"/>
      <c r="H66" s="492"/>
      <c r="I66" s="492"/>
      <c r="J66" s="492"/>
      <c r="K66" s="492"/>
      <c r="L66" s="206"/>
    </row>
    <row r="67" spans="1:12" s="89" customFormat="1" x14ac:dyDescent="0.35">
      <c r="A67" s="492"/>
      <c r="B67" s="546"/>
      <c r="C67" s="492"/>
      <c r="D67" s="492"/>
      <c r="E67" s="492"/>
      <c r="F67" s="492"/>
      <c r="G67" s="492"/>
      <c r="H67" s="492"/>
      <c r="I67" s="492"/>
      <c r="J67" s="492"/>
      <c r="K67" s="492"/>
      <c r="L67" s="206"/>
    </row>
    <row r="68" spans="1:12" s="89" customFormat="1" x14ac:dyDescent="0.35">
      <c r="A68" s="492"/>
      <c r="B68" s="546"/>
      <c r="C68" s="492"/>
      <c r="D68" s="492"/>
      <c r="E68" s="492"/>
      <c r="F68" s="492"/>
      <c r="G68" s="492"/>
      <c r="H68" s="492"/>
      <c r="I68" s="492"/>
      <c r="J68" s="492"/>
      <c r="K68" s="492"/>
      <c r="L68" s="206"/>
    </row>
    <row r="69" spans="1:12" s="89" customFormat="1" x14ac:dyDescent="0.35">
      <c r="A69" s="492"/>
      <c r="B69" s="546"/>
      <c r="C69" s="492"/>
      <c r="D69" s="492"/>
      <c r="E69" s="492"/>
      <c r="F69" s="492"/>
      <c r="G69" s="492"/>
      <c r="H69" s="492"/>
      <c r="I69" s="492"/>
      <c r="J69" s="492"/>
      <c r="K69" s="492"/>
      <c r="L69" s="206"/>
    </row>
    <row r="70" spans="1:12" s="89" customFormat="1" x14ac:dyDescent="0.35">
      <c r="A70" s="492"/>
      <c r="B70" s="546"/>
      <c r="C70" s="492"/>
      <c r="D70" s="492"/>
      <c r="E70" s="492"/>
      <c r="F70" s="492"/>
      <c r="G70" s="492"/>
      <c r="H70" s="492"/>
      <c r="I70" s="492"/>
      <c r="J70" s="492"/>
      <c r="K70" s="492"/>
      <c r="L70" s="206"/>
    </row>
    <row r="71" spans="1:12" s="89" customFormat="1" x14ac:dyDescent="0.35">
      <c r="A71" s="492"/>
      <c r="B71" s="546"/>
      <c r="C71" s="492"/>
      <c r="D71" s="492"/>
      <c r="E71" s="492"/>
      <c r="F71" s="492"/>
      <c r="G71" s="492"/>
      <c r="H71" s="492"/>
      <c r="I71" s="492"/>
      <c r="J71" s="492"/>
      <c r="K71" s="492"/>
      <c r="L71" s="206"/>
    </row>
    <row r="72" spans="1:12" s="89" customFormat="1" x14ac:dyDescent="0.35">
      <c r="A72" s="492"/>
      <c r="B72" s="546"/>
      <c r="C72" s="492"/>
      <c r="D72" s="492"/>
      <c r="E72" s="492"/>
      <c r="F72" s="492"/>
      <c r="G72" s="492"/>
      <c r="H72" s="492"/>
      <c r="I72" s="492"/>
      <c r="J72" s="492"/>
      <c r="K72" s="492"/>
      <c r="L72" s="206"/>
    </row>
    <row r="73" spans="1:12" s="89" customFormat="1" x14ac:dyDescent="0.35">
      <c r="A73" s="492"/>
      <c r="B73" s="546"/>
      <c r="C73" s="492"/>
      <c r="D73" s="492"/>
      <c r="E73" s="492"/>
      <c r="F73" s="492"/>
      <c r="G73" s="492"/>
      <c r="H73" s="492"/>
      <c r="I73" s="492"/>
      <c r="J73" s="492"/>
      <c r="K73" s="492"/>
      <c r="L73" s="206"/>
    </row>
    <row r="74" spans="1:12" s="89" customFormat="1" x14ac:dyDescent="0.35">
      <c r="A74" s="492"/>
      <c r="B74" s="546"/>
      <c r="C74" s="492"/>
      <c r="D74" s="492"/>
      <c r="E74" s="492"/>
      <c r="F74" s="492"/>
      <c r="G74" s="492"/>
      <c r="H74" s="492"/>
      <c r="I74" s="492"/>
      <c r="J74" s="492"/>
      <c r="K74" s="492"/>
      <c r="L74" s="206"/>
    </row>
    <row r="75" spans="1:12" s="89" customFormat="1" x14ac:dyDescent="0.35">
      <c r="A75" s="492"/>
      <c r="B75" s="546"/>
      <c r="C75" s="492"/>
      <c r="D75" s="492"/>
      <c r="E75" s="492"/>
      <c r="F75" s="492"/>
      <c r="G75" s="492"/>
      <c r="H75" s="492"/>
      <c r="I75" s="492"/>
      <c r="J75" s="492"/>
      <c r="K75" s="492"/>
      <c r="L75" s="206"/>
    </row>
    <row r="76" spans="1:12" s="89" customFormat="1" x14ac:dyDescent="0.35">
      <c r="A76" s="492"/>
      <c r="B76" s="546"/>
      <c r="C76" s="492"/>
      <c r="D76" s="492"/>
      <c r="E76" s="492"/>
      <c r="F76" s="492"/>
      <c r="G76" s="492"/>
      <c r="H76" s="492"/>
      <c r="I76" s="492"/>
      <c r="J76" s="492"/>
      <c r="K76" s="492"/>
      <c r="L76" s="206"/>
    </row>
    <row r="77" spans="1:12" s="89" customFormat="1" x14ac:dyDescent="0.35">
      <c r="A77" s="492"/>
      <c r="B77" s="546"/>
      <c r="C77" s="492"/>
      <c r="D77" s="492"/>
      <c r="E77" s="492"/>
      <c r="F77" s="492"/>
      <c r="G77" s="492"/>
      <c r="H77" s="492"/>
      <c r="I77" s="492"/>
      <c r="J77" s="492"/>
      <c r="K77" s="492"/>
      <c r="L77" s="206"/>
    </row>
    <row r="78" spans="1:12" s="89" customFormat="1" x14ac:dyDescent="0.35">
      <c r="A78" s="492"/>
      <c r="B78" s="546"/>
      <c r="C78" s="492"/>
      <c r="D78" s="492"/>
      <c r="E78" s="492"/>
      <c r="F78" s="492"/>
      <c r="G78" s="492"/>
      <c r="H78" s="492"/>
      <c r="I78" s="492"/>
      <c r="J78" s="492"/>
      <c r="K78" s="492"/>
      <c r="L78" s="206"/>
    </row>
    <row r="79" spans="1:12" s="89" customFormat="1" x14ac:dyDescent="0.35">
      <c r="A79" s="492"/>
      <c r="B79" s="546"/>
      <c r="C79" s="492"/>
      <c r="D79" s="492"/>
      <c r="E79" s="492"/>
      <c r="F79" s="492"/>
      <c r="G79" s="492"/>
      <c r="H79" s="492"/>
      <c r="I79" s="492"/>
      <c r="J79" s="492"/>
      <c r="K79" s="492"/>
      <c r="L79" s="206"/>
    </row>
    <row r="80" spans="1:12" s="89" customFormat="1" x14ac:dyDescent="0.35">
      <c r="A80" s="492"/>
      <c r="B80" s="546"/>
      <c r="C80" s="492"/>
      <c r="D80" s="492"/>
      <c r="E80" s="492"/>
      <c r="F80" s="492"/>
      <c r="G80" s="492"/>
      <c r="H80" s="492"/>
      <c r="I80" s="492"/>
      <c r="J80" s="492"/>
      <c r="K80" s="492"/>
      <c r="L80" s="206"/>
    </row>
    <row r="81" spans="1:12" s="89" customFormat="1" x14ac:dyDescent="0.35">
      <c r="A81" s="492"/>
      <c r="B81" s="546"/>
      <c r="C81" s="492"/>
      <c r="D81" s="492"/>
      <c r="E81" s="492"/>
      <c r="F81" s="492"/>
      <c r="G81" s="492"/>
      <c r="H81" s="492"/>
      <c r="I81" s="492"/>
      <c r="J81" s="492"/>
      <c r="K81" s="492"/>
      <c r="L81" s="206"/>
    </row>
    <row r="82" spans="1:12" s="89" customFormat="1" x14ac:dyDescent="0.35">
      <c r="A82" s="492"/>
      <c r="B82" s="546"/>
      <c r="C82" s="492"/>
      <c r="D82" s="492"/>
      <c r="E82" s="492"/>
      <c r="F82" s="492"/>
      <c r="G82" s="492"/>
      <c r="H82" s="492"/>
      <c r="I82" s="492"/>
      <c r="J82" s="492"/>
      <c r="K82" s="492"/>
      <c r="L82" s="206"/>
    </row>
    <row r="83" spans="1:12" s="89" customFormat="1" x14ac:dyDescent="0.35">
      <c r="A83" s="492"/>
      <c r="B83" s="546"/>
      <c r="C83" s="492"/>
      <c r="D83" s="492"/>
      <c r="E83" s="492"/>
      <c r="F83" s="492"/>
      <c r="G83" s="492"/>
      <c r="H83" s="492"/>
      <c r="I83" s="492"/>
      <c r="J83" s="492"/>
      <c r="K83" s="492"/>
      <c r="L83" s="206"/>
    </row>
    <row r="84" spans="1:12" s="89" customFormat="1" x14ac:dyDescent="0.35">
      <c r="A84" s="492"/>
      <c r="B84" s="546"/>
      <c r="C84" s="492"/>
      <c r="D84" s="492"/>
      <c r="E84" s="492"/>
      <c r="F84" s="492"/>
      <c r="G84" s="492"/>
      <c r="H84" s="492"/>
      <c r="I84" s="492"/>
      <c r="J84" s="492"/>
      <c r="K84" s="492"/>
      <c r="L84" s="206"/>
    </row>
    <row r="85" spans="1:12" s="89" customFormat="1" x14ac:dyDescent="0.35">
      <c r="A85" s="492"/>
      <c r="B85" s="546"/>
      <c r="C85" s="492"/>
      <c r="D85" s="492"/>
      <c r="E85" s="492"/>
      <c r="F85" s="492"/>
      <c r="G85" s="492"/>
      <c r="H85" s="492"/>
      <c r="I85" s="492"/>
      <c r="J85" s="492"/>
      <c r="K85" s="492"/>
      <c r="L85" s="206"/>
    </row>
    <row r="86" spans="1:12" s="89" customFormat="1" x14ac:dyDescent="0.35">
      <c r="A86" s="492"/>
      <c r="B86" s="546"/>
      <c r="C86" s="492"/>
      <c r="D86" s="492"/>
      <c r="E86" s="492"/>
      <c r="F86" s="492"/>
      <c r="G86" s="492"/>
      <c r="H86" s="492"/>
      <c r="I86" s="492"/>
      <c r="J86" s="492"/>
      <c r="K86" s="492"/>
      <c r="L86" s="206"/>
    </row>
    <row r="87" spans="1:12" s="89" customFormat="1" x14ac:dyDescent="0.35">
      <c r="A87" s="492"/>
      <c r="B87" s="546"/>
      <c r="C87" s="492"/>
      <c r="D87" s="492"/>
      <c r="E87" s="492"/>
      <c r="F87" s="492"/>
      <c r="G87" s="492"/>
      <c r="H87" s="492"/>
      <c r="I87" s="492"/>
      <c r="J87" s="492"/>
      <c r="K87" s="492"/>
      <c r="L87" s="206"/>
    </row>
    <row r="88" spans="1:12" s="89" customFormat="1" x14ac:dyDescent="0.35">
      <c r="A88" s="492"/>
      <c r="B88" s="546"/>
      <c r="C88" s="492"/>
      <c r="D88" s="492"/>
      <c r="E88" s="492"/>
      <c r="F88" s="492"/>
      <c r="G88" s="492"/>
      <c r="H88" s="492"/>
      <c r="I88" s="492"/>
      <c r="J88" s="492"/>
      <c r="K88" s="492"/>
      <c r="L88" s="206"/>
    </row>
    <row r="89" spans="1:12" s="89" customFormat="1" x14ac:dyDescent="0.35">
      <c r="A89" s="492"/>
      <c r="B89" s="546"/>
      <c r="C89" s="492"/>
      <c r="D89" s="492"/>
      <c r="E89" s="492"/>
      <c r="F89" s="492"/>
      <c r="G89" s="492"/>
      <c r="H89" s="492"/>
      <c r="I89" s="492"/>
      <c r="J89" s="492"/>
      <c r="K89" s="492"/>
      <c r="L89" s="206"/>
    </row>
    <row r="90" spans="1:12" s="89" customFormat="1" x14ac:dyDescent="0.35">
      <c r="A90" s="492"/>
      <c r="B90" s="546"/>
      <c r="C90" s="492"/>
      <c r="D90" s="492"/>
      <c r="E90" s="492"/>
      <c r="F90" s="492"/>
      <c r="G90" s="492"/>
      <c r="H90" s="492"/>
      <c r="I90" s="492"/>
      <c r="J90" s="492"/>
      <c r="K90" s="492"/>
      <c r="L90" s="206"/>
    </row>
    <row r="91" spans="1:12" s="89" customFormat="1" x14ac:dyDescent="0.35">
      <c r="A91" s="492"/>
      <c r="B91" s="546"/>
      <c r="C91" s="492"/>
      <c r="D91" s="492"/>
      <c r="E91" s="492"/>
      <c r="F91" s="492"/>
      <c r="G91" s="492"/>
      <c r="H91" s="492"/>
      <c r="I91" s="492"/>
      <c r="J91" s="492"/>
      <c r="K91" s="492"/>
      <c r="L91" s="206"/>
    </row>
    <row r="92" spans="1:12" s="89" customFormat="1" x14ac:dyDescent="0.35">
      <c r="A92" s="492"/>
      <c r="B92" s="546"/>
      <c r="C92" s="492"/>
      <c r="D92" s="492"/>
      <c r="E92" s="492"/>
      <c r="F92" s="492"/>
      <c r="G92" s="492"/>
      <c r="H92" s="492"/>
      <c r="I92" s="492"/>
      <c r="J92" s="492"/>
      <c r="K92" s="492"/>
      <c r="L92" s="206"/>
    </row>
    <row r="93" spans="1:12" s="89" customFormat="1" x14ac:dyDescent="0.35">
      <c r="A93" s="492"/>
      <c r="B93" s="546"/>
      <c r="C93" s="492"/>
      <c r="D93" s="492"/>
      <c r="E93" s="492"/>
      <c r="F93" s="492"/>
      <c r="G93" s="492"/>
      <c r="H93" s="492"/>
      <c r="I93" s="492"/>
      <c r="J93" s="492"/>
      <c r="K93" s="492"/>
      <c r="L93" s="206"/>
    </row>
    <row r="94" spans="1:12" s="89" customFormat="1" x14ac:dyDescent="0.35">
      <c r="A94" s="492"/>
      <c r="B94" s="546"/>
      <c r="C94" s="492"/>
      <c r="D94" s="492"/>
      <c r="E94" s="492"/>
      <c r="F94" s="492"/>
      <c r="G94" s="492"/>
      <c r="H94" s="492"/>
      <c r="I94" s="492"/>
      <c r="J94" s="492"/>
      <c r="K94" s="492"/>
      <c r="L94" s="206"/>
    </row>
    <row r="95" spans="1:12" s="89" customFormat="1" x14ac:dyDescent="0.35">
      <c r="A95" s="492"/>
      <c r="B95" s="546"/>
      <c r="C95" s="492"/>
      <c r="D95" s="492"/>
      <c r="E95" s="492"/>
      <c r="F95" s="492"/>
      <c r="G95" s="492"/>
      <c r="H95" s="492"/>
      <c r="I95" s="492"/>
      <c r="J95" s="492"/>
      <c r="K95" s="492"/>
      <c r="L95" s="206"/>
    </row>
    <row r="96" spans="1:12" s="89" customFormat="1" x14ac:dyDescent="0.35">
      <c r="A96" s="492"/>
      <c r="B96" s="546"/>
      <c r="C96" s="492"/>
      <c r="D96" s="492"/>
      <c r="E96" s="492"/>
      <c r="F96" s="492"/>
      <c r="G96" s="492"/>
      <c r="H96" s="492"/>
      <c r="I96" s="492"/>
      <c r="J96" s="492"/>
      <c r="K96" s="492"/>
      <c r="L96" s="206"/>
    </row>
    <row r="97" spans="1:12" s="89" customFormat="1" x14ac:dyDescent="0.35">
      <c r="A97" s="492"/>
      <c r="B97" s="546"/>
      <c r="C97" s="492"/>
      <c r="D97" s="492"/>
      <c r="E97" s="492"/>
      <c r="F97" s="492"/>
      <c r="G97" s="492"/>
      <c r="H97" s="492"/>
      <c r="I97" s="492"/>
      <c r="J97" s="492"/>
      <c r="K97" s="492"/>
      <c r="L97" s="206"/>
    </row>
    <row r="98" spans="1:12" s="89" customFormat="1" x14ac:dyDescent="0.35">
      <c r="A98" s="492"/>
      <c r="B98" s="546"/>
      <c r="C98" s="492"/>
      <c r="D98" s="492"/>
      <c r="E98" s="492"/>
      <c r="F98" s="492"/>
      <c r="G98" s="492"/>
      <c r="H98" s="492"/>
      <c r="I98" s="492"/>
      <c r="J98" s="492"/>
      <c r="K98" s="492"/>
      <c r="L98" s="206"/>
    </row>
    <row r="99" spans="1:12" s="89" customFormat="1" x14ac:dyDescent="0.35">
      <c r="A99" s="492"/>
      <c r="B99" s="546"/>
      <c r="C99" s="492"/>
      <c r="D99" s="492"/>
      <c r="E99" s="492"/>
      <c r="F99" s="492"/>
      <c r="G99" s="492"/>
      <c r="H99" s="492"/>
      <c r="I99" s="492"/>
      <c r="J99" s="492"/>
      <c r="K99" s="492"/>
      <c r="L99" s="206"/>
    </row>
    <row r="100" spans="1:12" s="89" customFormat="1" x14ac:dyDescent="0.35">
      <c r="A100" s="492"/>
      <c r="B100" s="546"/>
      <c r="C100" s="492"/>
      <c r="D100" s="492"/>
      <c r="E100" s="492"/>
      <c r="F100" s="492"/>
      <c r="G100" s="492"/>
      <c r="H100" s="492"/>
      <c r="I100" s="492"/>
      <c r="J100" s="492"/>
      <c r="K100" s="492"/>
      <c r="L100" s="206"/>
    </row>
    <row r="101" spans="1:12" s="89" customFormat="1" x14ac:dyDescent="0.35">
      <c r="A101" s="492"/>
      <c r="B101" s="546"/>
      <c r="C101" s="492"/>
      <c r="D101" s="492"/>
      <c r="E101" s="492"/>
      <c r="F101" s="492"/>
      <c r="G101" s="492"/>
      <c r="H101" s="492"/>
      <c r="I101" s="492"/>
      <c r="J101" s="492"/>
      <c r="K101" s="492"/>
      <c r="L101" s="206"/>
    </row>
    <row r="102" spans="1:12" s="89" customFormat="1" x14ac:dyDescent="0.35">
      <c r="A102" s="492"/>
      <c r="B102" s="546"/>
      <c r="C102" s="492"/>
      <c r="D102" s="492"/>
      <c r="E102" s="492"/>
      <c r="F102" s="492"/>
      <c r="G102" s="492"/>
      <c r="H102" s="492"/>
      <c r="I102" s="492"/>
      <c r="J102" s="492"/>
      <c r="K102" s="492"/>
      <c r="L102" s="206"/>
    </row>
    <row r="103" spans="1:12" s="89" customFormat="1" x14ac:dyDescent="0.35">
      <c r="A103" s="492"/>
      <c r="B103" s="546"/>
      <c r="C103" s="492"/>
      <c r="D103" s="492"/>
      <c r="E103" s="492"/>
      <c r="F103" s="492"/>
      <c r="G103" s="492"/>
      <c r="H103" s="492"/>
      <c r="I103" s="492"/>
      <c r="J103" s="492"/>
      <c r="K103" s="492"/>
      <c r="L103" s="206"/>
    </row>
    <row r="104" spans="1:12" s="89" customFormat="1" x14ac:dyDescent="0.35">
      <c r="A104" s="492"/>
      <c r="B104" s="546"/>
      <c r="C104" s="492"/>
      <c r="D104" s="492"/>
      <c r="E104" s="492"/>
      <c r="F104" s="492"/>
      <c r="G104" s="492"/>
      <c r="H104" s="492"/>
      <c r="I104" s="492"/>
      <c r="J104" s="492"/>
      <c r="K104" s="492"/>
      <c r="L104" s="206"/>
    </row>
    <row r="105" spans="1:12" s="89" customFormat="1" x14ac:dyDescent="0.35">
      <c r="A105" s="492"/>
      <c r="B105" s="546"/>
      <c r="C105" s="492"/>
      <c r="D105" s="492"/>
      <c r="E105" s="492"/>
      <c r="F105" s="492"/>
      <c r="G105" s="492"/>
      <c r="H105" s="492"/>
      <c r="I105" s="492"/>
      <c r="J105" s="492"/>
      <c r="K105" s="492"/>
      <c r="L105" s="206"/>
    </row>
    <row r="106" spans="1:12" s="89" customFormat="1" x14ac:dyDescent="0.35">
      <c r="A106" s="492"/>
      <c r="B106" s="546"/>
      <c r="C106" s="492"/>
      <c r="D106" s="492"/>
      <c r="E106" s="492"/>
      <c r="F106" s="492"/>
      <c r="G106" s="492"/>
      <c r="H106" s="492"/>
      <c r="I106" s="492"/>
      <c r="J106" s="492"/>
      <c r="K106" s="492"/>
      <c r="L106" s="206"/>
    </row>
    <row r="107" spans="1:12" s="89" customFormat="1" x14ac:dyDescent="0.35">
      <c r="A107" s="492"/>
      <c r="B107" s="546"/>
      <c r="C107" s="492"/>
      <c r="D107" s="492"/>
      <c r="E107" s="492"/>
      <c r="F107" s="492"/>
      <c r="G107" s="492"/>
      <c r="H107" s="492"/>
      <c r="I107" s="492"/>
      <c r="J107" s="492"/>
      <c r="K107" s="492"/>
      <c r="L107" s="206"/>
    </row>
    <row r="108" spans="1:12" s="89" customFormat="1" x14ac:dyDescent="0.35">
      <c r="A108" s="492"/>
      <c r="B108" s="546"/>
      <c r="C108" s="492"/>
      <c r="D108" s="492"/>
      <c r="E108" s="492"/>
      <c r="F108" s="492"/>
      <c r="G108" s="492"/>
      <c r="H108" s="492"/>
      <c r="I108" s="492"/>
      <c r="J108" s="492"/>
      <c r="K108" s="492"/>
      <c r="L108" s="206"/>
    </row>
    <row r="109" spans="1:12" s="89" customFormat="1" x14ac:dyDescent="0.35">
      <c r="A109" s="492"/>
      <c r="B109" s="546"/>
      <c r="C109" s="492"/>
      <c r="D109" s="492"/>
      <c r="E109" s="492"/>
      <c r="F109" s="492"/>
      <c r="G109" s="492"/>
      <c r="H109" s="492"/>
      <c r="I109" s="492"/>
      <c r="J109" s="492"/>
      <c r="K109" s="492"/>
      <c r="L109" s="206"/>
    </row>
    <row r="110" spans="1:12" s="89" customFormat="1" x14ac:dyDescent="0.35">
      <c r="A110" s="492"/>
      <c r="B110" s="546"/>
      <c r="C110" s="492"/>
      <c r="D110" s="492"/>
      <c r="E110" s="492"/>
      <c r="F110" s="492"/>
      <c r="G110" s="492"/>
      <c r="H110" s="492"/>
      <c r="I110" s="492"/>
      <c r="J110" s="492"/>
      <c r="K110" s="492"/>
      <c r="L110" s="206"/>
    </row>
    <row r="111" spans="1:12" s="89" customFormat="1" x14ac:dyDescent="0.35">
      <c r="A111" s="492"/>
      <c r="B111" s="546"/>
      <c r="C111" s="492"/>
      <c r="D111" s="492"/>
      <c r="E111" s="492"/>
      <c r="F111" s="492"/>
      <c r="G111" s="492"/>
      <c r="H111" s="492"/>
      <c r="I111" s="492"/>
      <c r="J111" s="492"/>
      <c r="K111" s="492"/>
      <c r="L111" s="206"/>
    </row>
    <row r="112" spans="1:12" s="89" customFormat="1" x14ac:dyDescent="0.35">
      <c r="A112" s="492"/>
      <c r="B112" s="546"/>
      <c r="C112" s="492"/>
      <c r="D112" s="492"/>
      <c r="E112" s="492"/>
      <c r="F112" s="492"/>
      <c r="G112" s="492"/>
      <c r="H112" s="492"/>
      <c r="I112" s="492"/>
      <c r="J112" s="492"/>
      <c r="K112" s="492"/>
      <c r="L112" s="206"/>
    </row>
    <row r="113" spans="1:12" s="89" customFormat="1" x14ac:dyDescent="0.35">
      <c r="A113" s="492"/>
      <c r="B113" s="546"/>
      <c r="C113" s="492"/>
      <c r="D113" s="492"/>
      <c r="E113" s="492"/>
      <c r="F113" s="492"/>
      <c r="G113" s="492"/>
      <c r="H113" s="492"/>
      <c r="I113" s="492"/>
      <c r="J113" s="492"/>
      <c r="K113" s="492"/>
      <c r="L113" s="206"/>
    </row>
  </sheetData>
  <sheetProtection algorithmName="SHA-512" hashValue="CS35o/OqZ9w2CJ0c/Tg807rHx+S1TesflVoWC3eA8RArPfK9X1g2ar9zRY/S1Y78JEIuHXihkZnWBF9udTAdbg==" saltValue="fScz39F3lvt71dmcOUy0Mw==" spinCount="100000" sheet="1" objects="1" scenarios="1"/>
  <hyperlinks>
    <hyperlink ref="C48" r:id="rId1" xr:uid="{00000000-0004-0000-0000-000000000000}"/>
  </hyperlinks>
  <pageMargins left="0.23622047244094491" right="0.23622047244094491" top="0.74803149606299213" bottom="0.74803149606299213" header="0.31496062992125984" footer="0.31496062992125984"/>
  <pageSetup paperSize="8" scale="74" orientation="landscape" r:id="rId2"/>
  <headerFooter>
    <oddHeader>&amp;R&amp;"Arial,Bold"&amp;12Medr/2025/04: Annex B1</oddHeader>
  </headerFooter>
  <ignoredErrors>
    <ignoredError sqref="D20:K20" formulaRange="1"/>
  </ignoredErrors>
  <extLst>
    <ext xmlns:x14="http://schemas.microsoft.com/office/spreadsheetml/2009/9/main" uri="{78C0D931-6437-407d-A8EE-F0AAD7539E65}">
      <x14:conditionalFormattings>
        <x14:conditionalFormatting xmlns:xm="http://schemas.microsoft.com/office/excel/2006/main">
          <x14:cfRule type="cellIs" priority="19" operator="lessThan" id="{FAFB730A-86EF-4DB0-B105-1BEE624F4CBA}">
            <xm:f>'Input sheet'!$B$23</xm:f>
            <x14:dxf>
              <font>
                <color rgb="FF9C0006"/>
              </font>
              <fill>
                <patternFill>
                  <bgColor rgb="FFFFC7CE"/>
                </patternFill>
              </fill>
            </x14:dxf>
          </x14:cfRule>
          <xm:sqref>D10:K10</xm:sqref>
        </x14:conditionalFormatting>
        <x14:conditionalFormatting xmlns:xm="http://schemas.microsoft.com/office/excel/2006/main">
          <x14:cfRule type="cellIs" priority="206" operator="lessThan" id="{0ACEB435-2230-4CE3-AC7F-3A0716056F65}">
            <xm:f>'Input sheet'!$B$24</xm:f>
            <x14:dxf>
              <font>
                <color rgb="FF9C0006"/>
              </font>
              <fill>
                <patternFill>
                  <bgColor rgb="FFFFC7CE"/>
                </patternFill>
              </fill>
            </x14:dxf>
          </x14:cfRule>
          <xm:sqref>D11:K11</xm:sqref>
        </x14:conditionalFormatting>
        <x14:conditionalFormatting xmlns:xm="http://schemas.microsoft.com/office/excel/2006/main">
          <x14:cfRule type="cellIs" priority="11" operator="lessThan" id="{51D28CEC-2634-411F-B80C-34E0AAEBB3B6}">
            <xm:f>'Input sheet'!$B$25</xm:f>
            <x14:dxf>
              <font>
                <color rgb="FF9C0006"/>
              </font>
              <fill>
                <patternFill>
                  <bgColor rgb="FFFFC7CE"/>
                </patternFill>
              </fill>
            </x14:dxf>
          </x14:cfRule>
          <xm:sqref>D12:K12</xm:sqref>
        </x14:conditionalFormatting>
        <x14:conditionalFormatting xmlns:xm="http://schemas.microsoft.com/office/excel/2006/main">
          <x14:cfRule type="cellIs" priority="23" operator="lessThan" id="{AC977BD5-64AF-4E18-9DA2-8D3452CEBAA3}">
            <xm:f>'Input sheet'!$B$26</xm:f>
            <x14:dxf>
              <font>
                <color rgb="FF9C0006"/>
              </font>
              <fill>
                <patternFill>
                  <bgColor rgb="FFFFC7CE"/>
                </patternFill>
              </fill>
            </x14:dxf>
          </x14:cfRule>
          <xm:sqref>D13:K13</xm:sqref>
        </x14:conditionalFormatting>
        <x14:conditionalFormatting xmlns:xm="http://schemas.microsoft.com/office/excel/2006/main">
          <x14:cfRule type="cellIs" priority="16" operator="greaterThan" id="{167B262C-C1D6-4564-B831-57EC32349EC4}">
            <xm:f>'Input sheet'!$B$27</xm:f>
            <x14:dxf>
              <font>
                <color rgb="FF9C0006"/>
              </font>
              <fill>
                <patternFill>
                  <bgColor rgb="FFFFC7CE"/>
                </patternFill>
              </fill>
            </x14:dxf>
          </x14:cfRule>
          <xm:sqref>D14:K14</xm:sqref>
        </x14:conditionalFormatting>
        <x14:conditionalFormatting xmlns:xm="http://schemas.microsoft.com/office/excel/2006/main">
          <x14:cfRule type="cellIs" priority="15" operator="greaterThan" id="{AE0E5E5C-B1EE-4F2C-B4F6-ED556AA33CB9}">
            <xm:f>'Input sheet'!$C$28</xm:f>
            <x14:dxf>
              <font>
                <color rgb="FF9C0006"/>
              </font>
              <fill>
                <patternFill>
                  <bgColor rgb="FFFFC7CE"/>
                </patternFill>
              </fill>
            </x14:dxf>
          </x14:cfRule>
          <xm:sqref>D15:K15</xm:sqref>
        </x14:conditionalFormatting>
        <x14:conditionalFormatting xmlns:xm="http://schemas.microsoft.com/office/excel/2006/main">
          <x14:cfRule type="expression" priority="8" id="{81031A93-F593-4F94-AF0C-817C1E0A9193}">
            <xm:f>MIN($G$10:$K$10)&lt;'Input sheet'!$C$23</xm:f>
            <x14:dxf>
              <font>
                <b/>
                <i/>
                <strike val="0"/>
                <color rgb="FFFF0000"/>
              </font>
            </x14:dxf>
          </x14:cfRule>
          <xm:sqref>M10</xm:sqref>
        </x14:conditionalFormatting>
        <x14:conditionalFormatting xmlns:xm="http://schemas.microsoft.com/office/excel/2006/main">
          <x14:cfRule type="expression" priority="7" id="{601C5734-7AB4-4152-AFD3-D214400DC4A0}">
            <xm:f>MIN($G$11:$K$11)&lt;'Input sheet'!$C$24</xm:f>
            <x14:dxf>
              <font>
                <b/>
                <i/>
                <strike val="0"/>
                <color rgb="FFFF0000"/>
              </font>
            </x14:dxf>
          </x14:cfRule>
          <xm:sqref>M11</xm:sqref>
        </x14:conditionalFormatting>
        <x14:conditionalFormatting xmlns:xm="http://schemas.microsoft.com/office/excel/2006/main">
          <x14:cfRule type="expression" priority="6" id="{CAD7CD30-7343-4CEE-BE9F-D82C74EFDACE}">
            <xm:f>MIN($G$12:$K$12)&lt;'Input sheet'!$C$25</xm:f>
            <x14:dxf>
              <font>
                <b/>
                <i/>
                <strike val="0"/>
                <color rgb="FFFF0000"/>
              </font>
            </x14:dxf>
          </x14:cfRule>
          <xm:sqref>M12</xm:sqref>
        </x14:conditionalFormatting>
        <x14:conditionalFormatting xmlns:xm="http://schemas.microsoft.com/office/excel/2006/main">
          <x14:cfRule type="expression" priority="209" id="{5D1670F7-933B-457E-9C33-7F18CC298B86}">
            <xm:f>MIN($G$13:$K$13)&lt;'Input sheet'!#REF!</xm:f>
            <x14:dxf>
              <font>
                <b/>
                <i/>
                <strike val="0"/>
                <color rgb="FFFF0000"/>
              </font>
            </x14:dxf>
          </x14:cfRule>
          <xm:sqref>M13</xm:sqref>
        </x14:conditionalFormatting>
        <x14:conditionalFormatting xmlns:xm="http://schemas.microsoft.com/office/excel/2006/main">
          <x14:cfRule type="expression" priority="2" id="{7765D59A-E009-4410-BBC7-F8D0089DF55A}">
            <xm:f>MAX($G$14:$K$14)&gt;'Input sheet'!$C$27</xm:f>
            <x14:dxf>
              <font>
                <b/>
                <i/>
                <strike val="0"/>
                <color rgb="FFFF0000"/>
              </font>
            </x14:dxf>
          </x14:cfRule>
          <xm:sqref>M14</xm:sqref>
        </x14:conditionalFormatting>
        <x14:conditionalFormatting xmlns:xm="http://schemas.microsoft.com/office/excel/2006/main">
          <x14:cfRule type="expression" priority="1" id="{FCA209EE-E851-4ADB-AF1A-DC41817DE2E4}">
            <xm:f>MAX($G$15:$K$15)&gt;'Input sheet'!$C$28</xm:f>
            <x14:dxf>
              <font>
                <b/>
                <i/>
                <strike val="0"/>
                <color rgb="FFFF0000"/>
              </font>
            </x14:dxf>
          </x14:cfRule>
          <xm:sqref>M15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60"/>
  <sheetViews>
    <sheetView zoomScale="120" zoomScaleNormal="120" zoomScaleSheetLayoutView="85" workbookViewId="0">
      <pane xSplit="3" ySplit="4" topLeftCell="D16" activePane="bottomRight" state="frozen"/>
      <selection pane="topRight" activeCell="A24" sqref="A24"/>
      <selection pane="bottomLeft" activeCell="A24" sqref="A24"/>
      <selection pane="bottomRight" activeCell="C16" sqref="C16"/>
    </sheetView>
  </sheetViews>
  <sheetFormatPr defaultColWidth="9" defaultRowHeight="12.5" x14ac:dyDescent="0.35"/>
  <cols>
    <col min="1" max="1" width="2.1796875" style="14" customWidth="1"/>
    <col min="2" max="2" width="2.1796875" style="205" customWidth="1"/>
    <col min="3" max="3" width="61.54296875" style="14" customWidth="1"/>
    <col min="4" max="5" width="9.1796875" style="14" customWidth="1"/>
    <col min="6" max="6" width="9.81640625" style="14" customWidth="1"/>
    <col min="7" max="7" width="10" style="14" customWidth="1"/>
    <col min="8" max="11" width="9.1796875" style="14" customWidth="1"/>
    <col min="12" max="12" width="9" style="89"/>
    <col min="13" max="14" width="3.54296875" style="89" customWidth="1"/>
    <col min="15" max="37" width="9" style="89"/>
    <col min="38" max="16384" width="9" style="14"/>
  </cols>
  <sheetData>
    <row r="1" spans="1:18" ht="18" x14ac:dyDescent="0.35">
      <c r="A1" s="466"/>
      <c r="B1" s="459"/>
      <c r="C1" s="13" t="str">
        <f>'Input sheet'!B4</f>
        <v>Financial results and forecasts 2025-2029: July 2025 submission</v>
      </c>
      <c r="D1" s="466"/>
      <c r="E1" s="466"/>
      <c r="F1" s="466"/>
      <c r="G1" s="210" t="str">
        <f>'Input sheet'!B5</f>
        <v>Annex B1</v>
      </c>
      <c r="H1" s="466"/>
      <c r="I1" s="466"/>
      <c r="J1" s="466"/>
      <c r="K1" s="466"/>
      <c r="L1" s="466"/>
      <c r="M1" s="492"/>
      <c r="N1" s="492"/>
      <c r="O1" s="492"/>
      <c r="P1" s="492"/>
      <c r="Q1" s="492"/>
      <c r="R1" s="492"/>
    </row>
    <row r="2" spans="1:18" ht="18" x14ac:dyDescent="0.4">
      <c r="A2" s="466"/>
      <c r="B2" s="459"/>
      <c r="C2" s="13" t="str">
        <f>'Input sheet'!B7</f>
        <v>Template University</v>
      </c>
      <c r="D2" s="92"/>
      <c r="E2" s="466"/>
      <c r="F2" s="466"/>
      <c r="G2" s="13" t="s">
        <v>53</v>
      </c>
      <c r="H2" s="466"/>
      <c r="I2" s="466"/>
      <c r="J2" s="466"/>
      <c r="K2" s="466"/>
      <c r="L2" s="466"/>
      <c r="M2" s="492"/>
      <c r="N2" s="492"/>
      <c r="O2" s="492"/>
      <c r="P2" s="492"/>
      <c r="Q2" s="492"/>
      <c r="R2" s="492"/>
    </row>
    <row r="3" spans="1:18" x14ac:dyDescent="0.35">
      <c r="A3" s="466"/>
      <c r="B3" s="459"/>
      <c r="C3" s="466"/>
      <c r="D3" s="466"/>
      <c r="E3" s="466"/>
      <c r="F3" s="466"/>
      <c r="G3" s="466"/>
      <c r="H3" s="466"/>
      <c r="I3" s="466"/>
      <c r="J3" s="466"/>
      <c r="K3" s="263"/>
      <c r="L3" s="466"/>
      <c r="M3" s="492"/>
      <c r="N3" s="492"/>
      <c r="O3" s="492"/>
      <c r="P3" s="492"/>
      <c r="Q3" s="492"/>
      <c r="R3" s="492"/>
    </row>
    <row r="4" spans="1:18" ht="26" x14ac:dyDescent="0.35">
      <c r="A4" s="524"/>
      <c r="B4" s="547"/>
      <c r="C4" s="548"/>
      <c r="D4" s="21" t="str">
        <f>"Actual "&amp;'Input sheet'!$B$10&amp;""</f>
        <v>Actual 2022/23</v>
      </c>
      <c r="E4" s="21" t="str">
        <f>"Actual "&amp;'Input sheet'!$B$11&amp;""</f>
        <v>Actual 2023/24</v>
      </c>
      <c r="F4" s="21" t="str">
        <f>"Forecast "&amp;'Input sheet'!$B$12&amp;""</f>
        <v>Forecast 2024/25</v>
      </c>
      <c r="G4" s="21" t="str">
        <f>"Estimate "&amp;'Input sheet'!$B$12&amp;""</f>
        <v>Estimate 2024/25</v>
      </c>
      <c r="H4" s="21" t="str">
        <f>"F/cast 1 "&amp;'Input sheet'!$B$13&amp;""</f>
        <v>F/cast 1 2025/26</v>
      </c>
      <c r="I4" s="21" t="str">
        <f>"F/cast 2 "&amp;'Input sheet'!$B$14&amp;""</f>
        <v>F/cast 2 2026/27</v>
      </c>
      <c r="J4" s="21" t="str">
        <f>"F/cast 3 "&amp;'Input sheet'!$B$15&amp;""</f>
        <v>F/cast 3 2027/28</v>
      </c>
      <c r="K4" s="22" t="str">
        <f>"F/cast 4 "&amp;'Input sheet'!$B$16&amp;""</f>
        <v>F/cast 4 2028/29</v>
      </c>
      <c r="L4" s="549"/>
      <c r="M4" s="492"/>
      <c r="N4" s="492"/>
      <c r="O4" s="492"/>
      <c r="P4" s="492"/>
      <c r="Q4" s="492"/>
      <c r="R4" s="492"/>
    </row>
    <row r="5" spans="1:18" ht="13" x14ac:dyDescent="0.35">
      <c r="A5" s="524"/>
      <c r="B5" s="547"/>
      <c r="C5" s="527"/>
      <c r="D5" s="24" t="s">
        <v>54</v>
      </c>
      <c r="E5" s="25" t="s">
        <v>54</v>
      </c>
      <c r="F5" s="25" t="s">
        <v>54</v>
      </c>
      <c r="G5" s="25" t="s">
        <v>54</v>
      </c>
      <c r="H5" s="25" t="s">
        <v>54</v>
      </c>
      <c r="I5" s="25" t="s">
        <v>54</v>
      </c>
      <c r="J5" s="25" t="s">
        <v>54</v>
      </c>
      <c r="K5" s="25" t="s">
        <v>54</v>
      </c>
      <c r="L5" s="550"/>
      <c r="M5" s="492"/>
      <c r="N5" s="492"/>
      <c r="O5" s="492"/>
      <c r="P5" s="492"/>
      <c r="Q5" s="492"/>
      <c r="R5" s="492"/>
    </row>
    <row r="6" spans="1:18" ht="13" x14ac:dyDescent="0.35">
      <c r="A6" s="510"/>
      <c r="B6" s="459"/>
      <c r="C6" s="527"/>
      <c r="D6" s="21"/>
      <c r="E6" s="21"/>
      <c r="F6" s="21"/>
      <c r="G6" s="21"/>
      <c r="H6" s="21"/>
      <c r="I6" s="21"/>
      <c r="J6" s="21"/>
      <c r="K6" s="21"/>
      <c r="L6" s="551"/>
      <c r="M6" s="492"/>
      <c r="N6" s="492"/>
      <c r="O6" s="492"/>
      <c r="P6" s="492"/>
      <c r="Q6" s="492"/>
      <c r="R6" s="492"/>
    </row>
    <row r="7" spans="1:18" ht="13" x14ac:dyDescent="0.35">
      <c r="A7" s="510"/>
      <c r="B7" s="459"/>
      <c r="C7" s="505" t="str">
        <f>"The borrowing threshold calculation uses the estimate for "&amp;'Input sheet'!B12&amp;" as the basis for monitoring the academic year to "&amp;'Input sheet'!B18&amp;"."</f>
        <v>The borrowing threshold calculation uses the estimate for 2024/25 as the basis for monitoring the academic year to 31 July 2025.</v>
      </c>
      <c r="D7" s="18"/>
      <c r="E7" s="18"/>
      <c r="F7" s="18"/>
      <c r="G7" s="18"/>
      <c r="H7" s="18"/>
      <c r="I7" s="18"/>
      <c r="J7" s="18"/>
      <c r="K7" s="18"/>
      <c r="L7" s="551"/>
      <c r="M7" s="492"/>
      <c r="N7" s="492"/>
      <c r="O7" s="492"/>
      <c r="P7" s="492"/>
      <c r="Q7" s="492"/>
      <c r="R7" s="492"/>
    </row>
    <row r="8" spans="1:18" ht="13" x14ac:dyDescent="0.35">
      <c r="A8" s="510"/>
      <c r="B8" s="459"/>
      <c r="C8" s="505" t="str">
        <f>"The columns forecast "&amp;'Input sheet'!B12&amp;" and forecast "&amp;'Input sheet'!B16&amp;" are excluded from the ANOC calculation."</f>
        <v>The columns forecast 2024/25 and forecast 2028/29 are excluded from the ANOC calculation.</v>
      </c>
      <c r="D8" s="18"/>
      <c r="E8" s="18"/>
      <c r="F8" s="18"/>
      <c r="G8" s="18"/>
      <c r="H8" s="18"/>
      <c r="I8" s="18"/>
      <c r="J8" s="18"/>
      <c r="K8" s="18"/>
      <c r="L8" s="551"/>
      <c r="M8" s="492"/>
      <c r="N8" s="492"/>
      <c r="O8" s="492"/>
      <c r="P8" s="492"/>
      <c r="Q8" s="492"/>
      <c r="R8" s="492"/>
    </row>
    <row r="9" spans="1:18" ht="13" x14ac:dyDescent="0.35">
      <c r="A9" s="510"/>
      <c r="B9" s="459"/>
      <c r="C9" s="447" t="s">
        <v>55</v>
      </c>
      <c r="D9" s="18"/>
      <c r="E9" s="18"/>
      <c r="F9" s="18"/>
      <c r="G9" s="18"/>
      <c r="H9" s="18"/>
      <c r="I9" s="18"/>
      <c r="J9" s="18"/>
      <c r="K9" s="18"/>
      <c r="L9" s="551"/>
      <c r="M9" s="492"/>
      <c r="N9" s="492"/>
      <c r="O9" s="492"/>
      <c r="P9" s="492"/>
      <c r="Q9" s="492"/>
      <c r="R9" s="492"/>
    </row>
    <row r="10" spans="1:18" ht="13" x14ac:dyDescent="0.35">
      <c r="A10" s="510"/>
      <c r="B10" s="459"/>
      <c r="C10" s="505"/>
      <c r="D10" s="18"/>
      <c r="E10" s="18"/>
      <c r="F10" s="18"/>
      <c r="G10" s="18"/>
      <c r="H10" s="18"/>
      <c r="I10" s="18"/>
      <c r="J10" s="18"/>
      <c r="K10" s="18"/>
      <c r="L10" s="551"/>
      <c r="M10" s="492"/>
      <c r="N10" s="492"/>
      <c r="O10" s="90"/>
      <c r="P10" s="90"/>
      <c r="Q10" s="90"/>
      <c r="R10" s="90"/>
    </row>
    <row r="11" spans="1:18" ht="13" x14ac:dyDescent="0.35">
      <c r="A11" s="552"/>
      <c r="B11" s="202" t="s">
        <v>4</v>
      </c>
      <c r="C11" s="32" t="s">
        <v>56</v>
      </c>
      <c r="D11" s="16"/>
      <c r="E11" s="465"/>
      <c r="F11" s="465"/>
      <c r="G11" s="465"/>
      <c r="H11" s="465"/>
      <c r="I11" s="465"/>
      <c r="J11" s="465"/>
      <c r="K11" s="465"/>
      <c r="L11" s="107" t="s">
        <v>57</v>
      </c>
      <c r="M11" s="492"/>
      <c r="N11" s="492"/>
      <c r="O11" s="91"/>
      <c r="P11" s="91"/>
      <c r="Q11" s="90"/>
      <c r="R11" s="90"/>
    </row>
    <row r="12" spans="1:18" x14ac:dyDescent="0.35">
      <c r="A12" s="510"/>
      <c r="B12" s="553" t="s">
        <v>6</v>
      </c>
      <c r="C12" s="505" t="s">
        <v>58</v>
      </c>
      <c r="D12" s="53">
        <f>Tables1_3!D261</f>
        <v>0</v>
      </c>
      <c r="E12" s="53">
        <f>Tables1_3!E261</f>
        <v>0</v>
      </c>
      <c r="F12" s="53">
        <f>Tables1_3!F261</f>
        <v>0</v>
      </c>
      <c r="G12" s="53">
        <f>Tables1_3!G261</f>
        <v>0</v>
      </c>
      <c r="H12" s="53">
        <f>Tables1_3!H261</f>
        <v>0</v>
      </c>
      <c r="I12" s="53">
        <f>Tables1_3!I261</f>
        <v>0</v>
      </c>
      <c r="J12" s="53">
        <f>Tables1_3!J261</f>
        <v>0</v>
      </c>
      <c r="K12" s="53">
        <f>Tables1_3!K261</f>
        <v>0</v>
      </c>
      <c r="L12" s="508">
        <f>SUM(D12,E12,G12:J12)/6</f>
        <v>0</v>
      </c>
      <c r="M12" s="492"/>
      <c r="N12" s="492"/>
      <c r="O12" s="91"/>
      <c r="P12" s="91"/>
      <c r="Q12" s="90"/>
      <c r="R12" s="90"/>
    </row>
    <row r="13" spans="1:18" x14ac:dyDescent="0.35">
      <c r="A13" s="510"/>
      <c r="B13" s="553" t="s">
        <v>8</v>
      </c>
      <c r="C13" s="505" t="s">
        <v>59</v>
      </c>
      <c r="D13" s="53">
        <f>-Tables1_3!D256</f>
        <v>0</v>
      </c>
      <c r="E13" s="53">
        <f>-Tables1_3!E256</f>
        <v>0</v>
      </c>
      <c r="F13" s="53">
        <f>-Tables1_3!F256</f>
        <v>0</v>
      </c>
      <c r="G13" s="53">
        <f>-Tables1_3!G256</f>
        <v>0</v>
      </c>
      <c r="H13" s="53">
        <f>-Tables1_3!H256</f>
        <v>0</v>
      </c>
      <c r="I13" s="53">
        <f>-Tables1_3!I256</f>
        <v>0</v>
      </c>
      <c r="J13" s="53">
        <f>-Tables1_3!J256</f>
        <v>0</v>
      </c>
      <c r="K13" s="53">
        <f>-Tables1_3!K256</f>
        <v>0</v>
      </c>
      <c r="L13" s="508">
        <f>SUM(D13,E13,G13:J13)/6</f>
        <v>0</v>
      </c>
      <c r="M13" s="492"/>
      <c r="N13" s="492"/>
      <c r="O13" s="91"/>
      <c r="P13" s="91"/>
      <c r="Q13" s="90"/>
      <c r="R13" s="90"/>
    </row>
    <row r="14" spans="1:18" x14ac:dyDescent="0.35">
      <c r="A14" s="510"/>
      <c r="B14" s="553" t="s">
        <v>10</v>
      </c>
      <c r="C14" s="505" t="s">
        <v>60</v>
      </c>
      <c r="D14" s="53">
        <f>Tables1_3!D280</f>
        <v>0</v>
      </c>
      <c r="E14" s="53">
        <f>Tables1_3!E280</f>
        <v>0</v>
      </c>
      <c r="F14" s="53">
        <f>Tables1_3!F280</f>
        <v>0</v>
      </c>
      <c r="G14" s="53">
        <f>Tables1_3!G280</f>
        <v>0</v>
      </c>
      <c r="H14" s="53">
        <f>Tables1_3!H280</f>
        <v>0</v>
      </c>
      <c r="I14" s="53">
        <f>Tables1_3!I280</f>
        <v>0</v>
      </c>
      <c r="J14" s="53">
        <f>Tables1_3!J280</f>
        <v>0</v>
      </c>
      <c r="K14" s="53">
        <f>Tables1_3!K280</f>
        <v>0</v>
      </c>
      <c r="L14" s="508">
        <f>SUM(D14,E14,G14:J14)/6</f>
        <v>0</v>
      </c>
      <c r="M14" s="492"/>
      <c r="N14" s="492"/>
      <c r="O14" s="91"/>
      <c r="P14" s="91"/>
      <c r="Q14" s="90"/>
      <c r="R14" s="90"/>
    </row>
    <row r="15" spans="1:18" x14ac:dyDescent="0.35">
      <c r="A15" s="510"/>
      <c r="B15" s="553" t="s">
        <v>12</v>
      </c>
      <c r="C15" s="505" t="s">
        <v>61</v>
      </c>
      <c r="D15" s="53">
        <f>Tables1_3!D278</f>
        <v>0</v>
      </c>
      <c r="E15" s="53">
        <f>Tables1_3!E278</f>
        <v>0</v>
      </c>
      <c r="F15" s="53">
        <f>Tables1_3!F278</f>
        <v>0</v>
      </c>
      <c r="G15" s="53">
        <f>Tables1_3!G278</f>
        <v>0</v>
      </c>
      <c r="H15" s="53">
        <f>Tables1_3!H278</f>
        <v>0</v>
      </c>
      <c r="I15" s="53">
        <f>Tables1_3!I278</f>
        <v>0</v>
      </c>
      <c r="J15" s="53">
        <f>Tables1_3!J278</f>
        <v>0</v>
      </c>
      <c r="K15" s="53">
        <f>Tables1_3!K278</f>
        <v>0</v>
      </c>
      <c r="L15" s="508">
        <f>SUM(D15,E15,G15:J15)/6</f>
        <v>0</v>
      </c>
      <c r="M15" s="492"/>
      <c r="N15" s="492"/>
      <c r="O15" s="91"/>
      <c r="P15" s="91"/>
      <c r="Q15" s="90"/>
      <c r="R15" s="90"/>
    </row>
    <row r="16" spans="1:18" x14ac:dyDescent="0.35">
      <c r="A16" s="510"/>
      <c r="B16" s="553" t="s">
        <v>14</v>
      </c>
      <c r="C16" s="505" t="s">
        <v>62</v>
      </c>
      <c r="D16" s="53">
        <f>Tables1_3!D279</f>
        <v>0</v>
      </c>
      <c r="E16" s="53">
        <f>Tables1_3!E279</f>
        <v>0</v>
      </c>
      <c r="F16" s="53">
        <f>Tables1_3!F279</f>
        <v>0</v>
      </c>
      <c r="G16" s="53">
        <f>Tables1_3!G279</f>
        <v>0</v>
      </c>
      <c r="H16" s="53">
        <f>Tables1_3!H279</f>
        <v>0</v>
      </c>
      <c r="I16" s="53">
        <f>Tables1_3!I279</f>
        <v>0</v>
      </c>
      <c r="J16" s="53">
        <f>Tables1_3!J279</f>
        <v>0</v>
      </c>
      <c r="K16" s="53">
        <f>Tables1_3!K279</f>
        <v>0</v>
      </c>
      <c r="L16" s="508">
        <f>SUM(D16,E16,G16:J16)/6</f>
        <v>0</v>
      </c>
      <c r="M16" s="492"/>
      <c r="N16" s="492"/>
      <c r="O16" s="91"/>
      <c r="P16" s="91"/>
      <c r="Q16" s="90"/>
      <c r="R16" s="90"/>
    </row>
    <row r="17" spans="1:39" x14ac:dyDescent="0.35">
      <c r="A17" s="510"/>
      <c r="B17" s="553" t="s">
        <v>16</v>
      </c>
      <c r="C17" s="505" t="s">
        <v>63</v>
      </c>
      <c r="D17" s="77">
        <f t="shared" ref="D17:I17" si="0">SUM(D12:D16)</f>
        <v>0</v>
      </c>
      <c r="E17" s="77">
        <f t="shared" si="0"/>
        <v>0</v>
      </c>
      <c r="F17" s="77">
        <f t="shared" si="0"/>
        <v>0</v>
      </c>
      <c r="G17" s="77">
        <f t="shared" si="0"/>
        <v>0</v>
      </c>
      <c r="H17" s="77">
        <f t="shared" si="0"/>
        <v>0</v>
      </c>
      <c r="I17" s="77">
        <f t="shared" si="0"/>
        <v>0</v>
      </c>
      <c r="J17" s="77">
        <f>SUM(J12:J16)</f>
        <v>0</v>
      </c>
      <c r="K17" s="77">
        <f>SUM(K12:K16)</f>
        <v>0</v>
      </c>
      <c r="L17" s="108">
        <f>SUM(L12:L16)</f>
        <v>0</v>
      </c>
      <c r="M17" s="492"/>
      <c r="N17" s="554">
        <f>SUM(L12:L16)-L17</f>
        <v>0</v>
      </c>
      <c r="O17" s="91"/>
      <c r="P17" s="91"/>
      <c r="Q17" s="90"/>
      <c r="R17" s="90"/>
      <c r="S17" s="492"/>
      <c r="T17" s="492"/>
      <c r="U17" s="492"/>
      <c r="V17" s="492"/>
      <c r="W17" s="492"/>
      <c r="X17" s="492"/>
      <c r="Y17" s="492"/>
      <c r="Z17" s="492"/>
      <c r="AA17" s="492"/>
      <c r="AB17" s="492"/>
      <c r="AC17" s="492"/>
      <c r="AD17" s="492"/>
      <c r="AE17" s="492"/>
      <c r="AF17" s="492"/>
      <c r="AG17" s="492"/>
      <c r="AH17" s="492"/>
      <c r="AI17" s="492"/>
      <c r="AJ17" s="492"/>
      <c r="AK17" s="492"/>
      <c r="AL17" s="523"/>
      <c r="AM17" s="523"/>
    </row>
    <row r="18" spans="1:39" x14ac:dyDescent="0.35">
      <c r="A18" s="510"/>
      <c r="B18" s="553"/>
      <c r="C18" s="505"/>
      <c r="D18" s="53"/>
      <c r="E18" s="53"/>
      <c r="F18" s="53"/>
      <c r="G18" s="53"/>
      <c r="H18" s="53"/>
      <c r="I18" s="53"/>
      <c r="J18" s="53"/>
      <c r="K18" s="53"/>
      <c r="L18" s="555"/>
      <c r="M18" s="492"/>
      <c r="N18" s="492"/>
      <c r="O18" s="91"/>
      <c r="P18" s="91"/>
      <c r="Q18" s="90"/>
      <c r="R18" s="90"/>
      <c r="S18" s="492"/>
      <c r="T18" s="492"/>
      <c r="U18" s="492"/>
      <c r="V18" s="492"/>
      <c r="W18" s="492"/>
      <c r="X18" s="492"/>
      <c r="Y18" s="492"/>
      <c r="Z18" s="492"/>
      <c r="AA18" s="492"/>
      <c r="AB18" s="492"/>
      <c r="AC18" s="492"/>
      <c r="AD18" s="492"/>
      <c r="AE18" s="492"/>
      <c r="AF18" s="492"/>
      <c r="AG18" s="492"/>
      <c r="AH18" s="492"/>
      <c r="AI18" s="492"/>
      <c r="AJ18" s="492"/>
      <c r="AK18" s="492"/>
      <c r="AL18" s="523"/>
      <c r="AM18" s="523"/>
    </row>
    <row r="19" spans="1:39" x14ac:dyDescent="0.35">
      <c r="A19" s="510"/>
      <c r="B19" s="553" t="s">
        <v>25</v>
      </c>
      <c r="C19" s="505" t="s">
        <v>64</v>
      </c>
      <c r="D19" s="51">
        <f t="shared" ref="D19:K19" si="1">IF(D17&lt;0,1,D17)</f>
        <v>0</v>
      </c>
      <c r="E19" s="51">
        <f t="shared" si="1"/>
        <v>0</v>
      </c>
      <c r="F19" s="51">
        <f t="shared" si="1"/>
        <v>0</v>
      </c>
      <c r="G19" s="51">
        <f t="shared" si="1"/>
        <v>0</v>
      </c>
      <c r="H19" s="51">
        <f t="shared" si="1"/>
        <v>0</v>
      </c>
      <c r="I19" s="51">
        <f t="shared" si="1"/>
        <v>0</v>
      </c>
      <c r="J19" s="51">
        <f t="shared" si="1"/>
        <v>0</v>
      </c>
      <c r="K19" s="51">
        <f t="shared" si="1"/>
        <v>0</v>
      </c>
      <c r="L19" s="556">
        <f>SUM(D19,E19,G19:J19)/6</f>
        <v>0</v>
      </c>
      <c r="M19" s="492"/>
      <c r="N19" s="492"/>
      <c r="O19" s="91"/>
      <c r="P19" s="91"/>
      <c r="Q19" s="90"/>
      <c r="R19" s="90"/>
      <c r="S19" s="492"/>
      <c r="T19" s="492"/>
      <c r="U19" s="492"/>
      <c r="V19" s="492"/>
      <c r="W19" s="492"/>
      <c r="X19" s="492"/>
      <c r="Y19" s="492"/>
      <c r="Z19" s="492"/>
      <c r="AA19" s="492"/>
      <c r="AB19" s="492"/>
      <c r="AC19" s="492"/>
      <c r="AD19" s="492"/>
      <c r="AE19" s="492"/>
      <c r="AF19" s="492"/>
      <c r="AG19" s="492"/>
      <c r="AH19" s="492"/>
      <c r="AI19" s="492"/>
      <c r="AJ19" s="492"/>
      <c r="AK19" s="492"/>
      <c r="AL19" s="523"/>
      <c r="AM19" s="523"/>
    </row>
    <row r="20" spans="1:39" x14ac:dyDescent="0.35">
      <c r="A20" s="510"/>
      <c r="B20" s="459"/>
      <c r="C20" s="505"/>
      <c r="D20" s="557"/>
      <c r="E20" s="77"/>
      <c r="F20" s="77"/>
      <c r="G20" s="77"/>
      <c r="H20" s="77"/>
      <c r="I20" s="77"/>
      <c r="J20" s="77"/>
      <c r="K20" s="77"/>
      <c r="L20" s="558"/>
      <c r="M20" s="492"/>
      <c r="N20" s="492"/>
      <c r="O20" s="91"/>
      <c r="P20" s="91"/>
      <c r="Q20" s="90"/>
      <c r="R20" s="90"/>
      <c r="S20" s="492"/>
      <c r="T20" s="492"/>
      <c r="U20" s="492"/>
      <c r="V20" s="492"/>
      <c r="W20" s="492"/>
      <c r="X20" s="492"/>
      <c r="Y20" s="492"/>
      <c r="Z20" s="492"/>
      <c r="AA20" s="492"/>
      <c r="AB20" s="492"/>
      <c r="AC20" s="492"/>
      <c r="AD20" s="492"/>
      <c r="AE20" s="492"/>
      <c r="AF20" s="492"/>
      <c r="AG20" s="492"/>
      <c r="AH20" s="492"/>
      <c r="AI20" s="492"/>
      <c r="AJ20" s="492"/>
      <c r="AK20" s="492"/>
      <c r="AL20" s="523"/>
      <c r="AM20" s="523"/>
    </row>
    <row r="21" spans="1:39" ht="26" x14ac:dyDescent="0.35">
      <c r="A21" s="510"/>
      <c r="B21" s="203" t="s">
        <v>65</v>
      </c>
      <c r="C21" s="109" t="s">
        <v>66</v>
      </c>
      <c r="D21" s="559"/>
      <c r="E21" s="53"/>
      <c r="F21" s="53"/>
      <c r="G21" s="53"/>
      <c r="H21" s="53"/>
      <c r="I21" s="53"/>
      <c r="J21" s="53"/>
      <c r="K21" s="53"/>
      <c r="L21" s="558"/>
      <c r="M21" s="492"/>
      <c r="N21" s="492"/>
      <c r="O21" s="91"/>
      <c r="P21" s="91"/>
      <c r="Q21" s="90"/>
      <c r="R21" s="90"/>
      <c r="S21" s="492"/>
      <c r="T21" s="492"/>
      <c r="U21" s="492"/>
      <c r="V21" s="492"/>
      <c r="W21" s="492"/>
      <c r="X21" s="492"/>
      <c r="Y21" s="492"/>
      <c r="Z21" s="492"/>
      <c r="AA21" s="492"/>
      <c r="AB21" s="492"/>
      <c r="AC21" s="492"/>
      <c r="AD21" s="492"/>
      <c r="AE21" s="492"/>
      <c r="AF21" s="492"/>
      <c r="AG21" s="492"/>
      <c r="AH21" s="492"/>
      <c r="AI21" s="492"/>
      <c r="AJ21" s="492"/>
      <c r="AK21" s="492"/>
      <c r="AL21" s="523"/>
      <c r="AM21" s="523"/>
    </row>
    <row r="22" spans="1:39" x14ac:dyDescent="0.35">
      <c r="A22" s="510"/>
      <c r="B22" s="553" t="s">
        <v>6</v>
      </c>
      <c r="C22" s="460" t="s">
        <v>67</v>
      </c>
      <c r="D22" s="559"/>
      <c r="E22" s="53"/>
      <c r="F22" s="53"/>
      <c r="G22" s="53">
        <f>Table_6!G29</f>
        <v>0</v>
      </c>
      <c r="H22" s="53">
        <f>Table_6!H29</f>
        <v>0</v>
      </c>
      <c r="I22" s="53">
        <f>Table_6!I29</f>
        <v>0</v>
      </c>
      <c r="J22" s="53">
        <f>Table_6!J29</f>
        <v>0</v>
      </c>
      <c r="K22" s="53">
        <f>Table_6!K29</f>
        <v>0</v>
      </c>
      <c r="L22" s="558"/>
      <c r="M22" s="492"/>
      <c r="N22" s="492"/>
      <c r="O22" s="91"/>
      <c r="P22" s="91"/>
      <c r="Q22" s="90"/>
      <c r="R22" s="90"/>
      <c r="S22" s="492"/>
      <c r="T22" s="492"/>
      <c r="U22" s="492"/>
      <c r="V22" s="492"/>
      <c r="W22" s="492"/>
      <c r="X22" s="492"/>
      <c r="Y22" s="492"/>
      <c r="Z22" s="492"/>
      <c r="AA22" s="492"/>
      <c r="AB22" s="492"/>
      <c r="AC22" s="492"/>
      <c r="AD22" s="492"/>
      <c r="AE22" s="492"/>
      <c r="AF22" s="492"/>
      <c r="AG22" s="492"/>
      <c r="AH22" s="492"/>
      <c r="AI22" s="492"/>
      <c r="AJ22" s="492"/>
      <c r="AK22" s="492"/>
      <c r="AL22" s="523"/>
      <c r="AM22" s="523"/>
    </row>
    <row r="23" spans="1:39" x14ac:dyDescent="0.35">
      <c r="A23" s="510"/>
      <c r="B23" s="553" t="s">
        <v>8</v>
      </c>
      <c r="C23" s="460" t="s">
        <v>68</v>
      </c>
      <c r="D23" s="559"/>
      <c r="E23" s="53"/>
      <c r="F23" s="53"/>
      <c r="G23" s="53">
        <f>Table_6!G30</f>
        <v>0</v>
      </c>
      <c r="H23" s="53">
        <f>Table_6!H30</f>
        <v>0</v>
      </c>
      <c r="I23" s="53">
        <f>Table_6!I30</f>
        <v>0</v>
      </c>
      <c r="J23" s="53">
        <f>Table_6!J30</f>
        <v>0</v>
      </c>
      <c r="K23" s="53">
        <f>Table_6!K30</f>
        <v>0</v>
      </c>
      <c r="L23" s="558"/>
      <c r="M23" s="492"/>
      <c r="N23" s="492"/>
      <c r="O23" s="91"/>
      <c r="P23" s="91"/>
      <c r="Q23" s="90"/>
      <c r="R23" s="90"/>
      <c r="S23" s="492"/>
      <c r="T23" s="492"/>
      <c r="U23" s="492"/>
      <c r="V23" s="492"/>
      <c r="W23" s="492"/>
      <c r="X23" s="492"/>
      <c r="Y23" s="492"/>
      <c r="Z23" s="492"/>
      <c r="AA23" s="492"/>
      <c r="AB23" s="492"/>
      <c r="AC23" s="492"/>
      <c r="AD23" s="492"/>
      <c r="AE23" s="492"/>
      <c r="AF23" s="492"/>
      <c r="AG23" s="492"/>
      <c r="AH23" s="492"/>
      <c r="AI23" s="492"/>
      <c r="AJ23" s="492"/>
      <c r="AK23" s="492"/>
      <c r="AL23" s="523"/>
      <c r="AM23" s="523"/>
    </row>
    <row r="24" spans="1:39" x14ac:dyDescent="0.35">
      <c r="A24" s="510"/>
      <c r="B24" s="553" t="s">
        <v>10</v>
      </c>
      <c r="C24" s="460" t="s">
        <v>69</v>
      </c>
      <c r="D24" s="559"/>
      <c r="E24" s="53"/>
      <c r="F24" s="53"/>
      <c r="G24" s="53">
        <f>Table_6!G31</f>
        <v>0</v>
      </c>
      <c r="H24" s="53">
        <f>Table_6!H31</f>
        <v>0</v>
      </c>
      <c r="I24" s="53">
        <f>Table_6!I31</f>
        <v>0</v>
      </c>
      <c r="J24" s="53">
        <f>Table_6!J31</f>
        <v>0</v>
      </c>
      <c r="K24" s="53">
        <f>Table_6!K31</f>
        <v>0</v>
      </c>
      <c r="L24" s="558"/>
      <c r="M24" s="492"/>
      <c r="N24" s="492"/>
      <c r="O24" s="91"/>
      <c r="P24" s="91"/>
      <c r="Q24" s="90"/>
      <c r="R24" s="90"/>
      <c r="S24" s="492"/>
      <c r="T24" s="492"/>
      <c r="U24" s="492"/>
      <c r="V24" s="492"/>
      <c r="W24" s="492"/>
      <c r="X24" s="492"/>
      <c r="Y24" s="492"/>
      <c r="Z24" s="492"/>
      <c r="AA24" s="492"/>
      <c r="AB24" s="492"/>
      <c r="AC24" s="492"/>
      <c r="AD24" s="492"/>
      <c r="AE24" s="492"/>
      <c r="AF24" s="492"/>
      <c r="AG24" s="492"/>
      <c r="AH24" s="492"/>
      <c r="AI24" s="492"/>
      <c r="AJ24" s="492"/>
      <c r="AK24" s="492"/>
      <c r="AL24" s="523"/>
      <c r="AM24" s="523"/>
    </row>
    <row r="25" spans="1:39" x14ac:dyDescent="0.35">
      <c r="A25" s="510"/>
      <c r="B25" s="459"/>
      <c r="C25" s="460"/>
      <c r="D25" s="560"/>
      <c r="E25" s="561"/>
      <c r="F25" s="561"/>
      <c r="G25" s="562">
        <f>SUM(G21:G24)</f>
        <v>0</v>
      </c>
      <c r="H25" s="562">
        <f>SUM(H21:H24)</f>
        <v>0</v>
      </c>
      <c r="I25" s="562">
        <f>SUM(I21:I24)</f>
        <v>0</v>
      </c>
      <c r="J25" s="562">
        <f>SUM(J21:J24)</f>
        <v>0</v>
      </c>
      <c r="K25" s="562">
        <f>SUM(K21:K24)</f>
        <v>0</v>
      </c>
      <c r="L25" s="558"/>
      <c r="M25" s="492"/>
      <c r="N25" s="492"/>
      <c r="O25" s="91"/>
      <c r="P25" s="91"/>
      <c r="Q25" s="90"/>
      <c r="R25" s="90"/>
      <c r="S25" s="492"/>
      <c r="T25" s="492"/>
      <c r="U25" s="492"/>
      <c r="V25" s="492"/>
      <c r="W25" s="492"/>
      <c r="X25" s="492"/>
      <c r="Y25" s="492"/>
      <c r="Z25" s="492"/>
      <c r="AA25" s="492"/>
      <c r="AB25" s="492"/>
      <c r="AC25" s="492"/>
      <c r="AD25" s="492"/>
      <c r="AE25" s="492"/>
      <c r="AF25" s="492"/>
      <c r="AG25" s="492"/>
      <c r="AH25" s="492"/>
      <c r="AI25" s="492"/>
      <c r="AJ25" s="492"/>
      <c r="AK25" s="492"/>
      <c r="AL25" s="523"/>
      <c r="AM25" s="523"/>
    </row>
    <row r="26" spans="1:39" x14ac:dyDescent="0.35">
      <c r="A26" s="510"/>
      <c r="B26" s="459"/>
      <c r="C26" s="460"/>
      <c r="D26" s="560"/>
      <c r="E26" s="561"/>
      <c r="F26" s="561"/>
      <c r="G26" s="563"/>
      <c r="H26" s="563"/>
      <c r="I26" s="563"/>
      <c r="J26" s="563"/>
      <c r="K26" s="563"/>
      <c r="L26" s="558"/>
      <c r="M26" s="492"/>
      <c r="N26" s="492"/>
      <c r="O26" s="91"/>
      <c r="P26" s="91"/>
      <c r="Q26" s="90"/>
      <c r="R26" s="90"/>
      <c r="S26" s="492"/>
      <c r="T26" s="492"/>
      <c r="U26" s="492"/>
      <c r="V26" s="492"/>
      <c r="W26" s="492"/>
      <c r="X26" s="492"/>
      <c r="Y26" s="492"/>
      <c r="Z26" s="492"/>
      <c r="AA26" s="492"/>
      <c r="AB26" s="492"/>
      <c r="AC26" s="492"/>
      <c r="AD26" s="492"/>
      <c r="AE26" s="492"/>
      <c r="AF26" s="492"/>
      <c r="AG26" s="492"/>
      <c r="AH26" s="492"/>
      <c r="AI26" s="492"/>
      <c r="AJ26" s="492"/>
      <c r="AK26" s="492"/>
      <c r="AL26" s="523"/>
      <c r="AM26" s="523"/>
    </row>
    <row r="27" spans="1:39" ht="13" x14ac:dyDescent="0.35">
      <c r="A27" s="510"/>
      <c r="B27" s="210">
        <v>3</v>
      </c>
      <c r="C27" s="109" t="s">
        <v>70</v>
      </c>
      <c r="D27" s="560"/>
      <c r="E27" s="561"/>
      <c r="F27" s="561"/>
      <c r="G27" s="561"/>
      <c r="H27" s="561"/>
      <c r="I27" s="561"/>
      <c r="J27" s="561"/>
      <c r="K27" s="564"/>
      <c r="L27" s="558"/>
      <c r="M27" s="492"/>
      <c r="N27" s="492"/>
      <c r="O27" s="91"/>
      <c r="P27" s="91"/>
      <c r="Q27" s="90"/>
      <c r="R27" s="90"/>
      <c r="S27" s="492"/>
      <c r="T27" s="492"/>
      <c r="U27" s="492"/>
      <c r="V27" s="492"/>
      <c r="W27" s="492"/>
      <c r="X27" s="492"/>
      <c r="Y27" s="492"/>
      <c r="Z27" s="492"/>
      <c r="AA27" s="492"/>
      <c r="AB27" s="492"/>
      <c r="AC27" s="492"/>
      <c r="AD27" s="492"/>
      <c r="AE27" s="492"/>
      <c r="AF27" s="492"/>
      <c r="AG27" s="492"/>
      <c r="AH27" s="492"/>
      <c r="AI27" s="492"/>
      <c r="AJ27" s="492"/>
      <c r="AK27" s="492"/>
      <c r="AL27" s="523"/>
      <c r="AM27" s="523"/>
    </row>
    <row r="28" spans="1:39" x14ac:dyDescent="0.35">
      <c r="A28" s="510"/>
      <c r="B28" s="459" t="s">
        <v>6</v>
      </c>
      <c r="C28" s="460" t="s">
        <v>71</v>
      </c>
      <c r="D28" s="560"/>
      <c r="E28" s="561"/>
      <c r="F28" s="561"/>
      <c r="G28" s="561">
        <f>Tables1_3!G281</f>
        <v>0</v>
      </c>
      <c r="H28" s="561">
        <f>Tables1_3!H281</f>
        <v>0</v>
      </c>
      <c r="I28" s="561">
        <f>Tables1_3!I281</f>
        <v>0</v>
      </c>
      <c r="J28" s="561">
        <f>Tables1_3!J281</f>
        <v>0</v>
      </c>
      <c r="K28" s="561">
        <f>Tables1_3!K281</f>
        <v>0</v>
      </c>
      <c r="L28" s="558"/>
      <c r="M28" s="492"/>
      <c r="N28" s="492"/>
      <c r="O28" s="91"/>
      <c r="P28" s="91"/>
      <c r="Q28" s="90"/>
      <c r="R28" s="90"/>
      <c r="S28" s="492"/>
      <c r="T28" s="492"/>
      <c r="U28" s="492"/>
      <c r="V28" s="492"/>
      <c r="W28" s="492"/>
      <c r="X28" s="492"/>
      <c r="Y28" s="492"/>
      <c r="Z28" s="492"/>
      <c r="AA28" s="492"/>
      <c r="AB28" s="492"/>
      <c r="AC28" s="492"/>
      <c r="AD28" s="492"/>
      <c r="AE28" s="492"/>
      <c r="AF28" s="492"/>
      <c r="AG28" s="492"/>
      <c r="AH28" s="492"/>
      <c r="AI28" s="492"/>
      <c r="AJ28" s="492"/>
      <c r="AK28" s="492"/>
      <c r="AL28" s="523"/>
      <c r="AM28" s="523"/>
    </row>
    <row r="29" spans="1:39" x14ac:dyDescent="0.35">
      <c r="A29" s="510"/>
      <c r="B29" s="459" t="s">
        <v>8</v>
      </c>
      <c r="C29" s="460" t="s">
        <v>72</v>
      </c>
      <c r="D29" s="560"/>
      <c r="E29" s="561"/>
      <c r="F29" s="561"/>
      <c r="G29" s="561">
        <f>Tables1_3!G282</f>
        <v>0</v>
      </c>
      <c r="H29" s="561">
        <f>Tables1_3!H282</f>
        <v>0</v>
      </c>
      <c r="I29" s="561">
        <f>Tables1_3!I282</f>
        <v>0</v>
      </c>
      <c r="J29" s="561">
        <f>Tables1_3!J282</f>
        <v>0</v>
      </c>
      <c r="K29" s="561">
        <f>Tables1_3!K282</f>
        <v>0</v>
      </c>
      <c r="L29" s="558"/>
      <c r="M29" s="492"/>
      <c r="N29" s="492"/>
      <c r="O29" s="91"/>
      <c r="P29" s="91"/>
      <c r="Q29" s="90"/>
      <c r="R29" s="90"/>
      <c r="S29" s="492"/>
      <c r="T29" s="492"/>
      <c r="U29" s="492"/>
      <c r="V29" s="492"/>
      <c r="W29" s="492"/>
      <c r="X29" s="492"/>
      <c r="Y29" s="492"/>
      <c r="Z29" s="492"/>
      <c r="AA29" s="492"/>
      <c r="AB29" s="492"/>
      <c r="AC29" s="492"/>
      <c r="AD29" s="492"/>
      <c r="AE29" s="492"/>
      <c r="AF29" s="492"/>
      <c r="AG29" s="492"/>
      <c r="AH29" s="492"/>
      <c r="AI29" s="492"/>
      <c r="AJ29" s="492"/>
      <c r="AK29" s="492"/>
      <c r="AL29" s="523"/>
      <c r="AM29" s="523"/>
    </row>
    <row r="30" spans="1:39" x14ac:dyDescent="0.35">
      <c r="A30" s="510"/>
      <c r="B30" s="459"/>
      <c r="C30" s="460"/>
      <c r="D30" s="560"/>
      <c r="E30" s="561"/>
      <c r="F30" s="561"/>
      <c r="G30" s="562">
        <f>SUM(G28:G29)</f>
        <v>0</v>
      </c>
      <c r="H30" s="562">
        <f>SUM(H28:H29)</f>
        <v>0</v>
      </c>
      <c r="I30" s="562">
        <f>SUM(I28:I29)</f>
        <v>0</v>
      </c>
      <c r="J30" s="562">
        <f>SUM(J28:J29)</f>
        <v>0</v>
      </c>
      <c r="K30" s="562">
        <f>SUM(K28:K29)</f>
        <v>0</v>
      </c>
      <c r="L30" s="558"/>
      <c r="M30" s="492"/>
      <c r="N30" s="492"/>
      <c r="O30" s="91"/>
      <c r="P30" s="91"/>
      <c r="Q30" s="90"/>
      <c r="R30" s="90"/>
      <c r="S30" s="492"/>
      <c r="T30" s="492"/>
      <c r="U30" s="492"/>
      <c r="V30" s="492"/>
      <c r="W30" s="492"/>
      <c r="X30" s="492"/>
      <c r="Y30" s="492"/>
      <c r="Z30" s="492"/>
      <c r="AA30" s="492"/>
      <c r="AB30" s="492"/>
      <c r="AC30" s="492"/>
      <c r="AD30" s="492"/>
      <c r="AE30" s="492"/>
      <c r="AF30" s="492"/>
      <c r="AG30" s="492"/>
      <c r="AH30" s="492"/>
      <c r="AI30" s="492"/>
      <c r="AJ30" s="492"/>
      <c r="AK30" s="492"/>
      <c r="AL30" s="523"/>
      <c r="AM30" s="523"/>
    </row>
    <row r="31" spans="1:39" x14ac:dyDescent="0.35">
      <c r="A31" s="510"/>
      <c r="B31" s="459"/>
      <c r="C31" s="460"/>
      <c r="D31" s="560"/>
      <c r="E31" s="561"/>
      <c r="F31" s="561"/>
      <c r="G31" s="561"/>
      <c r="H31" s="561"/>
      <c r="I31" s="561"/>
      <c r="J31" s="561"/>
      <c r="K31" s="561"/>
      <c r="L31" s="558"/>
      <c r="M31" s="492"/>
      <c r="N31" s="492"/>
      <c r="O31" s="91"/>
      <c r="P31" s="91"/>
      <c r="Q31" s="90"/>
      <c r="R31" s="90"/>
      <c r="S31" s="492"/>
      <c r="T31" s="492"/>
      <c r="U31" s="492"/>
      <c r="V31" s="492"/>
      <c r="W31" s="492"/>
      <c r="X31" s="492"/>
      <c r="Y31" s="492"/>
      <c r="Z31" s="492"/>
      <c r="AA31" s="492"/>
      <c r="AB31" s="492"/>
      <c r="AC31" s="492"/>
      <c r="AD31" s="492"/>
      <c r="AE31" s="492"/>
      <c r="AF31" s="492"/>
      <c r="AG31" s="492"/>
      <c r="AH31" s="492"/>
      <c r="AI31" s="492"/>
      <c r="AJ31" s="492"/>
      <c r="AK31" s="492"/>
      <c r="AL31" s="523"/>
      <c r="AM31" s="523"/>
    </row>
    <row r="32" spans="1:39" s="89" customFormat="1" ht="13" x14ac:dyDescent="0.35">
      <c r="A32" s="530"/>
      <c r="B32" s="204">
        <v>4</v>
      </c>
      <c r="C32" s="110" t="s">
        <v>73</v>
      </c>
      <c r="D32" s="24"/>
      <c r="E32" s="61"/>
      <c r="F32" s="61"/>
      <c r="G32" s="393">
        <f>IFERROR(G25/L19,0)</f>
        <v>0</v>
      </c>
      <c r="H32" s="88"/>
      <c r="I32" s="88"/>
      <c r="J32" s="88"/>
      <c r="K32" s="88"/>
      <c r="L32" s="550"/>
      <c r="M32" s="492"/>
      <c r="N32" s="492"/>
      <c r="O32" s="90"/>
      <c r="P32" s="90"/>
      <c r="Q32" s="90"/>
      <c r="R32" s="90"/>
      <c r="S32" s="492"/>
      <c r="T32" s="492"/>
      <c r="U32" s="492"/>
      <c r="V32" s="492"/>
      <c r="W32" s="492"/>
      <c r="X32" s="492"/>
      <c r="Y32" s="492"/>
      <c r="Z32" s="492"/>
      <c r="AA32" s="492"/>
      <c r="AB32" s="492"/>
      <c r="AC32" s="492"/>
      <c r="AD32" s="492"/>
      <c r="AE32" s="492"/>
      <c r="AF32" s="492"/>
      <c r="AG32" s="492"/>
      <c r="AH32" s="492"/>
      <c r="AI32" s="492"/>
      <c r="AJ32" s="492"/>
      <c r="AK32" s="492"/>
      <c r="AL32" s="523"/>
      <c r="AM32" s="523"/>
    </row>
    <row r="33" spans="1:39" s="89" customFormat="1" x14ac:dyDescent="0.35">
      <c r="A33" s="492"/>
      <c r="B33" s="565"/>
      <c r="C33" s="492"/>
      <c r="D33" s="492"/>
      <c r="E33" s="492"/>
      <c r="F33" s="492"/>
      <c r="G33" s="492"/>
      <c r="H33" s="492"/>
      <c r="I33" s="492"/>
      <c r="J33" s="492"/>
      <c r="K33" s="492"/>
      <c r="L33" s="492"/>
      <c r="M33" s="492"/>
      <c r="N33" s="492"/>
      <c r="O33" s="492"/>
      <c r="P33" s="492"/>
      <c r="Q33" s="492"/>
      <c r="R33" s="492"/>
      <c r="S33" s="492"/>
      <c r="T33" s="492"/>
      <c r="U33" s="492"/>
      <c r="V33" s="492"/>
      <c r="W33" s="492"/>
      <c r="X33" s="492"/>
      <c r="Y33" s="492"/>
      <c r="Z33" s="492"/>
      <c r="AA33" s="492"/>
      <c r="AB33" s="492"/>
      <c r="AC33" s="492"/>
      <c r="AD33" s="492"/>
      <c r="AE33" s="492"/>
      <c r="AF33" s="492"/>
      <c r="AG33" s="492"/>
      <c r="AH33" s="492"/>
      <c r="AI33" s="492"/>
      <c r="AJ33" s="492"/>
      <c r="AK33" s="492"/>
      <c r="AL33" s="523"/>
      <c r="AM33" s="523"/>
    </row>
    <row r="34" spans="1:39" s="89" customFormat="1" ht="13" x14ac:dyDescent="0.35">
      <c r="A34" s="345"/>
      <c r="B34" s="346"/>
      <c r="C34" s="347" t="s">
        <v>74</v>
      </c>
      <c r="D34" s="347"/>
      <c r="E34" s="347"/>
      <c r="F34" s="347"/>
      <c r="G34" s="394">
        <f>'Input sheet'!A33</f>
        <v>0</v>
      </c>
      <c r="H34" s="347"/>
      <c r="I34" s="347"/>
      <c r="J34" s="347"/>
      <c r="K34" s="347"/>
      <c r="L34" s="348"/>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492"/>
      <c r="AJ34" s="492"/>
      <c r="AK34" s="492"/>
      <c r="AL34" s="492"/>
      <c r="AM34" s="492"/>
    </row>
    <row r="35" spans="1:39" s="89" customFormat="1" ht="13" x14ac:dyDescent="0.35">
      <c r="A35" s="448"/>
      <c r="B35" s="396"/>
      <c r="C35" s="449" t="s">
        <v>75</v>
      </c>
      <c r="D35" s="449"/>
      <c r="E35" s="449"/>
      <c r="F35" s="449"/>
      <c r="G35" s="450">
        <f>'Input sheet'!A32</f>
        <v>0</v>
      </c>
      <c r="H35" s="449"/>
      <c r="I35" s="449"/>
      <c r="J35" s="449"/>
      <c r="K35" s="449"/>
      <c r="L35" s="447"/>
      <c r="M35" s="492"/>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2"/>
      <c r="AK35" s="492"/>
      <c r="AL35" s="492"/>
      <c r="AM35" s="492"/>
    </row>
    <row r="36" spans="1:39" s="89" customFormat="1" ht="14.5" customHeight="1" x14ac:dyDescent="0.35">
      <c r="A36" s="349"/>
      <c r="B36" s="350"/>
      <c r="C36" s="351" t="s">
        <v>76</v>
      </c>
      <c r="D36" s="351"/>
      <c r="E36" s="351"/>
      <c r="F36" s="718">
        <f>'Input sheet'!A34</f>
        <v>46599</v>
      </c>
      <c r="G36" s="718"/>
      <c r="H36" s="351"/>
      <c r="I36" s="351"/>
      <c r="J36" s="351"/>
      <c r="K36" s="351"/>
      <c r="L36" s="352"/>
      <c r="M36" s="492"/>
      <c r="N36" s="492"/>
      <c r="O36" s="492"/>
      <c r="P36" s="492"/>
      <c r="Q36" s="492"/>
      <c r="R36" s="492"/>
      <c r="S36" s="492"/>
      <c r="T36" s="492"/>
      <c r="U36" s="492"/>
      <c r="V36" s="492"/>
      <c r="W36" s="492"/>
      <c r="X36" s="492"/>
      <c r="Y36" s="492"/>
      <c r="Z36" s="492"/>
      <c r="AA36" s="492"/>
      <c r="AB36" s="492"/>
      <c r="AC36" s="492"/>
      <c r="AD36" s="492"/>
      <c r="AE36" s="492"/>
      <c r="AF36" s="492"/>
      <c r="AG36" s="492"/>
      <c r="AH36" s="492"/>
      <c r="AI36" s="492"/>
      <c r="AJ36" s="492"/>
      <c r="AK36" s="492"/>
      <c r="AL36" s="492"/>
      <c r="AM36" s="492"/>
    </row>
    <row r="37" spans="1:39" s="89" customFormat="1" x14ac:dyDescent="0.35">
      <c r="A37" s="492"/>
      <c r="B37" s="565"/>
      <c r="C37" s="492"/>
      <c r="D37" s="492"/>
      <c r="E37" s="492"/>
      <c r="F37" s="492"/>
      <c r="G37" s="492"/>
      <c r="H37" s="492"/>
      <c r="I37" s="492"/>
      <c r="J37" s="492"/>
      <c r="K37" s="492"/>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row>
    <row r="38" spans="1:39" s="89" customFormat="1" ht="13" x14ac:dyDescent="0.35">
      <c r="A38" s="345"/>
      <c r="B38" s="346"/>
      <c r="C38" s="465" t="s">
        <v>77</v>
      </c>
      <c r="D38" s="347"/>
      <c r="E38" s="347"/>
      <c r="F38" s="467"/>
      <c r="G38" s="468">
        <f>Table_6!G34</f>
        <v>0</v>
      </c>
      <c r="H38" s="347"/>
      <c r="I38" s="347"/>
      <c r="J38" s="347"/>
      <c r="K38" s="347"/>
      <c r="L38" s="348"/>
      <c r="M38" s="492"/>
      <c r="N38" s="492"/>
      <c r="O38" s="492"/>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row>
    <row r="39" spans="1:39" s="89" customFormat="1" ht="13" x14ac:dyDescent="0.35">
      <c r="A39" s="448"/>
      <c r="B39" s="396"/>
      <c r="C39" s="466" t="s">
        <v>78</v>
      </c>
      <c r="D39" s="449"/>
      <c r="E39" s="449"/>
      <c r="F39" s="469"/>
      <c r="G39" s="470">
        <f>Table_6!G35</f>
        <v>0</v>
      </c>
      <c r="H39" s="449"/>
      <c r="I39" s="449"/>
      <c r="J39" s="449"/>
      <c r="K39" s="449"/>
      <c r="L39" s="447"/>
      <c r="M39" s="492"/>
      <c r="N39" s="492"/>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row>
    <row r="40" spans="1:39" s="89" customFormat="1" ht="13" x14ac:dyDescent="0.35">
      <c r="A40" s="349"/>
      <c r="B40" s="350"/>
      <c r="C40" s="275" t="s">
        <v>79</v>
      </c>
      <c r="D40" s="351"/>
      <c r="E40" s="351"/>
      <c r="F40" s="471"/>
      <c r="G40" s="472">
        <f>SUM(G38:G39)</f>
        <v>0</v>
      </c>
      <c r="H40" s="351"/>
      <c r="I40" s="351"/>
      <c r="J40" s="351"/>
      <c r="K40" s="351"/>
      <c r="L40" s="352"/>
      <c r="M40" s="492"/>
      <c r="N40" s="492"/>
      <c r="O40" s="492"/>
      <c r="P40" s="492"/>
      <c r="Q40" s="492"/>
      <c r="R40" s="492"/>
      <c r="S40" s="492"/>
      <c r="T40" s="492"/>
      <c r="U40" s="492"/>
      <c r="V40" s="492"/>
      <c r="W40" s="492"/>
      <c r="X40" s="492"/>
      <c r="Y40" s="492"/>
      <c r="Z40" s="492"/>
      <c r="AA40" s="492"/>
      <c r="AB40" s="492"/>
      <c r="AC40" s="492"/>
      <c r="AD40" s="492"/>
      <c r="AE40" s="492"/>
      <c r="AF40" s="492"/>
      <c r="AG40" s="492"/>
      <c r="AH40" s="492"/>
      <c r="AI40" s="492"/>
      <c r="AJ40" s="492"/>
      <c r="AK40" s="492"/>
      <c r="AL40" s="492"/>
      <c r="AM40" s="492"/>
    </row>
    <row r="41" spans="1:39" s="89" customFormat="1" x14ac:dyDescent="0.35">
      <c r="A41" s="492"/>
      <c r="B41" s="565"/>
      <c r="C41" s="492"/>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2"/>
      <c r="AM41" s="492"/>
    </row>
    <row r="42" spans="1:39" s="89" customFormat="1" x14ac:dyDescent="0.35">
      <c r="A42" s="492"/>
      <c r="B42" s="565"/>
      <c r="C42" s="492"/>
      <c r="D42" s="492"/>
      <c r="E42" s="492"/>
      <c r="F42" s="492"/>
      <c r="G42" s="492"/>
      <c r="H42" s="492"/>
      <c r="I42" s="492"/>
      <c r="J42" s="492"/>
      <c r="K42" s="492"/>
      <c r="L42" s="492"/>
      <c r="M42" s="492"/>
      <c r="N42" s="492"/>
      <c r="O42" s="492"/>
      <c r="P42" s="492"/>
      <c r="Q42" s="492"/>
      <c r="R42" s="492"/>
      <c r="S42" s="492"/>
      <c r="T42" s="492"/>
      <c r="U42" s="492"/>
      <c r="V42" s="492"/>
      <c r="W42" s="492"/>
      <c r="X42" s="492"/>
      <c r="Y42" s="492"/>
      <c r="Z42" s="492"/>
      <c r="AA42" s="492"/>
      <c r="AB42" s="492"/>
      <c r="AC42" s="492"/>
      <c r="AD42" s="492"/>
      <c r="AE42" s="492"/>
      <c r="AF42" s="492"/>
      <c r="AG42" s="492"/>
      <c r="AH42" s="492"/>
      <c r="AI42" s="492"/>
      <c r="AJ42" s="492"/>
      <c r="AK42" s="492"/>
      <c r="AL42" s="492"/>
      <c r="AM42" s="492"/>
    </row>
    <row r="43" spans="1:39" s="89" customFormat="1" x14ac:dyDescent="0.35">
      <c r="A43" s="492"/>
      <c r="B43" s="565"/>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row>
    <row r="44" spans="1:39" s="89" customFormat="1" x14ac:dyDescent="0.35">
      <c r="A44" s="492"/>
      <c r="B44" s="565"/>
      <c r="C44" s="492"/>
      <c r="D44" s="492"/>
      <c r="E44" s="492"/>
      <c r="F44" s="492"/>
      <c r="G44" s="492"/>
      <c r="H44" s="492"/>
      <c r="I44" s="492"/>
      <c r="J44" s="492"/>
      <c r="K44" s="492"/>
      <c r="L44" s="492"/>
      <c r="M44" s="492"/>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2"/>
      <c r="AK44" s="492"/>
      <c r="AL44" s="492"/>
      <c r="AM44" s="492"/>
    </row>
    <row r="45" spans="1:39" s="89" customFormat="1" x14ac:dyDescent="0.35">
      <c r="A45" s="492"/>
      <c r="B45" s="565"/>
      <c r="C45" s="492"/>
      <c r="D45" s="492"/>
      <c r="E45" s="492"/>
      <c r="F45" s="492"/>
      <c r="G45" s="492"/>
      <c r="H45" s="492"/>
      <c r="I45" s="492"/>
      <c r="J45" s="492"/>
      <c r="K45" s="492"/>
      <c r="L45" s="492"/>
      <c r="M45" s="492"/>
      <c r="N45" s="492"/>
      <c r="O45" s="492"/>
      <c r="P45" s="492"/>
      <c r="Q45" s="492"/>
      <c r="R45" s="492"/>
      <c r="S45" s="492"/>
      <c r="T45" s="492"/>
      <c r="U45" s="492"/>
      <c r="V45" s="492"/>
      <c r="W45" s="492"/>
      <c r="X45" s="492"/>
      <c r="Y45" s="492"/>
      <c r="Z45" s="492"/>
      <c r="AA45" s="492"/>
      <c r="AB45" s="492"/>
      <c r="AC45" s="492"/>
      <c r="AD45" s="492"/>
      <c r="AE45" s="492"/>
      <c r="AF45" s="492"/>
      <c r="AG45" s="492"/>
      <c r="AH45" s="492"/>
      <c r="AI45" s="492"/>
      <c r="AJ45" s="492"/>
      <c r="AK45" s="492"/>
      <c r="AL45" s="492"/>
      <c r="AM45" s="492"/>
    </row>
    <row r="46" spans="1:39" s="89" customFormat="1" x14ac:dyDescent="0.35">
      <c r="A46" s="492"/>
      <c r="B46" s="565"/>
      <c r="C46" s="492"/>
      <c r="D46" s="492"/>
      <c r="E46" s="492"/>
      <c r="F46" s="492"/>
      <c r="G46" s="492"/>
      <c r="H46" s="492"/>
      <c r="I46" s="492"/>
      <c r="J46" s="492"/>
      <c r="K46" s="492"/>
      <c r="L46" s="492"/>
      <c r="M46" s="492"/>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492"/>
      <c r="AK46" s="492"/>
      <c r="AL46" s="492"/>
      <c r="AM46" s="492"/>
    </row>
    <row r="47" spans="1:39" s="89" customFormat="1" x14ac:dyDescent="0.35">
      <c r="A47" s="492"/>
      <c r="B47" s="565"/>
      <c r="C47" s="492"/>
      <c r="D47" s="492"/>
      <c r="E47" s="492"/>
      <c r="F47" s="492"/>
      <c r="G47" s="492"/>
      <c r="H47" s="492"/>
      <c r="I47" s="492"/>
      <c r="J47" s="492"/>
      <c r="K47" s="492"/>
      <c r="L47" s="492"/>
      <c r="M47" s="492"/>
      <c r="N47" s="492"/>
      <c r="O47" s="492"/>
      <c r="P47" s="492"/>
      <c r="Q47" s="492"/>
      <c r="R47" s="492"/>
      <c r="S47" s="492"/>
      <c r="T47" s="492"/>
      <c r="U47" s="492"/>
      <c r="V47" s="492"/>
      <c r="W47" s="492"/>
      <c r="X47" s="492"/>
      <c r="Y47" s="492"/>
      <c r="Z47" s="492"/>
      <c r="AA47" s="492"/>
      <c r="AB47" s="492"/>
      <c r="AC47" s="492"/>
      <c r="AD47" s="492"/>
      <c r="AE47" s="492"/>
      <c r="AF47" s="492"/>
      <c r="AG47" s="492"/>
      <c r="AH47" s="492"/>
      <c r="AI47" s="492"/>
      <c r="AJ47" s="492"/>
      <c r="AK47" s="492"/>
      <c r="AL47" s="492"/>
      <c r="AM47" s="492"/>
    </row>
    <row r="48" spans="1:39" s="89" customFormat="1" x14ac:dyDescent="0.35">
      <c r="A48" s="492"/>
      <c r="B48" s="565"/>
      <c r="C48" s="492"/>
      <c r="D48" s="492"/>
      <c r="E48" s="492"/>
      <c r="F48" s="492"/>
      <c r="G48" s="492"/>
      <c r="H48" s="492"/>
      <c r="I48" s="492"/>
      <c r="J48" s="492"/>
      <c r="K48" s="492"/>
      <c r="L48" s="492"/>
      <c r="M48" s="492"/>
      <c r="N48" s="492"/>
      <c r="O48" s="492"/>
      <c r="P48" s="492"/>
      <c r="Q48" s="492"/>
      <c r="R48" s="492"/>
      <c r="S48" s="492"/>
      <c r="T48" s="492"/>
      <c r="U48" s="492"/>
      <c r="V48" s="492"/>
      <c r="W48" s="492"/>
      <c r="X48" s="492"/>
      <c r="Y48" s="492"/>
      <c r="Z48" s="492"/>
      <c r="AA48" s="492"/>
      <c r="AB48" s="492"/>
      <c r="AC48" s="492"/>
      <c r="AD48" s="492"/>
      <c r="AE48" s="492"/>
      <c r="AF48" s="492"/>
      <c r="AG48" s="492"/>
      <c r="AH48" s="492"/>
      <c r="AI48" s="492"/>
      <c r="AJ48" s="492"/>
      <c r="AK48" s="492"/>
      <c r="AL48" s="492"/>
      <c r="AM48" s="492"/>
    </row>
    <row r="49" spans="1:11" s="89" customFormat="1" x14ac:dyDescent="0.35">
      <c r="A49" s="492"/>
      <c r="B49" s="565"/>
      <c r="C49" s="492"/>
      <c r="D49" s="492"/>
      <c r="E49" s="492"/>
      <c r="F49" s="492"/>
      <c r="G49" s="492"/>
      <c r="H49" s="492"/>
      <c r="I49" s="492"/>
      <c r="J49" s="492"/>
      <c r="K49" s="492"/>
    </row>
    <row r="50" spans="1:11" s="89" customFormat="1" x14ac:dyDescent="0.35">
      <c r="A50" s="492"/>
      <c r="B50" s="565"/>
      <c r="C50" s="492"/>
      <c r="D50" s="492"/>
      <c r="E50" s="492"/>
      <c r="F50" s="492"/>
      <c r="G50" s="492"/>
      <c r="H50" s="492"/>
      <c r="I50" s="492"/>
      <c r="J50" s="492"/>
      <c r="K50" s="492"/>
    </row>
    <row r="51" spans="1:11" s="89" customFormat="1" x14ac:dyDescent="0.35">
      <c r="A51" s="492"/>
      <c r="B51" s="565"/>
      <c r="C51" s="492"/>
      <c r="D51" s="492"/>
      <c r="E51" s="492"/>
      <c r="F51" s="492"/>
      <c r="G51" s="492"/>
      <c r="H51" s="492"/>
      <c r="I51" s="492"/>
      <c r="J51" s="492"/>
      <c r="K51" s="492"/>
    </row>
    <row r="52" spans="1:11" s="89" customFormat="1" x14ac:dyDescent="0.35">
      <c r="A52" s="492"/>
      <c r="B52" s="565"/>
      <c r="C52" s="492"/>
      <c r="D52" s="492"/>
      <c r="E52" s="492"/>
      <c r="F52" s="492"/>
      <c r="G52" s="492"/>
      <c r="H52" s="492"/>
      <c r="I52" s="492"/>
      <c r="J52" s="492"/>
      <c r="K52" s="492"/>
    </row>
    <row r="53" spans="1:11" s="89" customFormat="1" x14ac:dyDescent="0.35">
      <c r="A53" s="492"/>
      <c r="B53" s="565"/>
      <c r="C53" s="492"/>
      <c r="D53" s="492"/>
      <c r="E53" s="492"/>
      <c r="F53" s="492"/>
      <c r="G53" s="492"/>
      <c r="H53" s="492"/>
      <c r="I53" s="492"/>
      <c r="J53" s="492"/>
      <c r="K53" s="492"/>
    </row>
    <row r="54" spans="1:11" s="89" customFormat="1" x14ac:dyDescent="0.35">
      <c r="A54" s="492"/>
      <c r="B54" s="565"/>
      <c r="C54" s="492"/>
      <c r="D54" s="492"/>
      <c r="E54" s="492"/>
      <c r="F54" s="492"/>
      <c r="G54" s="492"/>
      <c r="H54" s="492"/>
      <c r="I54" s="492"/>
      <c r="J54" s="492"/>
      <c r="K54" s="492"/>
    </row>
    <row r="55" spans="1:11" s="89" customFormat="1" x14ac:dyDescent="0.35">
      <c r="A55" s="492"/>
      <c r="B55" s="565"/>
      <c r="C55" s="492"/>
      <c r="D55" s="492"/>
      <c r="E55" s="492"/>
      <c r="F55" s="492"/>
      <c r="G55" s="492"/>
      <c r="H55" s="492"/>
      <c r="I55" s="492"/>
      <c r="J55" s="492"/>
      <c r="K55" s="492"/>
    </row>
    <row r="56" spans="1:11" s="89" customFormat="1" x14ac:dyDescent="0.35">
      <c r="A56" s="492"/>
      <c r="B56" s="565"/>
      <c r="C56" s="492"/>
      <c r="D56" s="492"/>
      <c r="E56" s="492"/>
      <c r="F56" s="492"/>
      <c r="G56" s="492"/>
      <c r="H56" s="492"/>
      <c r="I56" s="492"/>
      <c r="J56" s="492"/>
      <c r="K56" s="492"/>
    </row>
    <row r="57" spans="1:11" s="89" customFormat="1" x14ac:dyDescent="0.35">
      <c r="A57" s="492"/>
      <c r="B57" s="565"/>
      <c r="C57" s="492"/>
      <c r="D57" s="492"/>
      <c r="E57" s="492"/>
      <c r="F57" s="492"/>
      <c r="G57" s="492"/>
      <c r="H57" s="492"/>
      <c r="I57" s="492"/>
      <c r="J57" s="492"/>
      <c r="K57" s="492"/>
    </row>
    <row r="58" spans="1:11" s="89" customFormat="1" x14ac:dyDescent="0.35">
      <c r="A58" s="492"/>
      <c r="B58" s="565"/>
      <c r="C58" s="492"/>
      <c r="D58" s="492"/>
      <c r="E58" s="492"/>
      <c r="F58" s="492"/>
      <c r="G58" s="492"/>
      <c r="H58" s="492"/>
      <c r="I58" s="492"/>
      <c r="J58" s="492"/>
      <c r="K58" s="492"/>
    </row>
    <row r="59" spans="1:11" s="89" customFormat="1" x14ac:dyDescent="0.35">
      <c r="A59" s="492"/>
      <c r="B59" s="565"/>
      <c r="C59" s="492"/>
      <c r="D59" s="492"/>
      <c r="E59" s="492"/>
      <c r="F59" s="492"/>
      <c r="G59" s="492"/>
      <c r="H59" s="492"/>
      <c r="I59" s="492"/>
      <c r="J59" s="492"/>
      <c r="K59" s="492"/>
    </row>
    <row r="60" spans="1:11" x14ac:dyDescent="0.35">
      <c r="A60" s="492"/>
      <c r="B60" s="565"/>
      <c r="C60" s="492"/>
      <c r="D60" s="492"/>
      <c r="E60" s="492"/>
      <c r="F60" s="492"/>
      <c r="G60" s="492"/>
      <c r="H60" s="492"/>
      <c r="I60" s="492"/>
      <c r="J60" s="492"/>
      <c r="K60" s="492"/>
    </row>
  </sheetData>
  <sheetProtection algorithmName="SHA-512" hashValue="gMS1VE9UmYSuN7CoRfOh4U5/CV3dLJXndFe5/lt3RqFx4zSXK3Ij+7KlsLe8EPaN2YP/Udyv9IQQOPdIUs9cEw==" saltValue="SGidmnB4fzE5AqtYDT7++w==" spinCount="100000" sheet="1" objects="1" scenarios="1"/>
  <mergeCells count="1">
    <mergeCell ref="F36:G36"/>
  </mergeCells>
  <pageMargins left="0.25" right="0.25" top="0.75" bottom="0.75" header="0.3" footer="0.3"/>
  <pageSetup paperSize="8" scale="99" orientation="landscape"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P437"/>
  <sheetViews>
    <sheetView zoomScale="120" zoomScaleNormal="120" zoomScaleSheetLayoutView="85" workbookViewId="0">
      <pane xSplit="3" ySplit="5" topLeftCell="D348" activePane="bottomRight" state="frozen"/>
      <selection pane="topRight" activeCell="A24" sqref="A24"/>
      <selection pane="bottomLeft" activeCell="A24" sqref="A24"/>
      <selection pane="bottomRight" activeCell="D168" sqref="D168"/>
    </sheetView>
  </sheetViews>
  <sheetFormatPr defaultColWidth="9.1796875" defaultRowHeight="12.5" x14ac:dyDescent="0.35"/>
  <cols>
    <col min="1" max="1" width="2.54296875" style="82" customWidth="1"/>
    <col min="2" max="2" width="5.1796875" style="164" customWidth="1"/>
    <col min="3" max="3" width="62" style="157" customWidth="1"/>
    <col min="4" max="11" width="10.54296875" style="81" customWidth="1"/>
    <col min="12" max="20" width="8.26953125" style="97" customWidth="1"/>
    <col min="21" max="42" width="9.1796875" style="97"/>
    <col min="43" max="16384" width="9.1796875" style="82"/>
  </cols>
  <sheetData>
    <row r="1" spans="1:42" s="80" customFormat="1" ht="36" x14ac:dyDescent="0.35">
      <c r="A1" s="566"/>
      <c r="B1" s="443"/>
      <c r="C1" s="156" t="str">
        <f>'Input sheet'!B4</f>
        <v>Financial results and forecasts 2025-2029: July 2025 submission</v>
      </c>
      <c r="D1" s="17"/>
      <c r="E1" s="17"/>
      <c r="F1" s="567"/>
      <c r="G1" s="208" t="str">
        <f>'Input sheet'!B5</f>
        <v>Annex B1</v>
      </c>
      <c r="H1" s="567"/>
      <c r="I1" s="568"/>
      <c r="J1" s="568"/>
      <c r="K1" s="568"/>
      <c r="L1" s="94"/>
      <c r="M1" s="94"/>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row>
    <row r="2" spans="1:42" s="80" customFormat="1" ht="15.75" customHeight="1" x14ac:dyDescent="0.4">
      <c r="A2" s="566"/>
      <c r="B2" s="443"/>
      <c r="C2" s="156" t="str">
        <f>'Input sheet'!B7</f>
        <v>Template University</v>
      </c>
      <c r="D2" s="92"/>
      <c r="E2" s="92"/>
      <c r="F2" s="568"/>
      <c r="G2" s="209" t="s">
        <v>80</v>
      </c>
      <c r="H2" s="568"/>
      <c r="I2" s="568"/>
      <c r="J2" s="568"/>
      <c r="K2" s="568"/>
      <c r="L2" s="94"/>
      <c r="M2" s="94"/>
      <c r="N2" s="569"/>
      <c r="O2" s="569"/>
      <c r="P2" s="569"/>
      <c r="Q2" s="569"/>
      <c r="R2" s="569"/>
      <c r="S2" s="569"/>
      <c r="T2" s="569"/>
      <c r="U2" s="569"/>
      <c r="V2" s="569"/>
      <c r="W2" s="569"/>
      <c r="X2" s="569"/>
      <c r="Y2" s="569"/>
      <c r="Z2" s="569"/>
      <c r="AA2" s="569"/>
      <c r="AB2" s="569"/>
      <c r="AC2" s="569"/>
      <c r="AD2" s="569"/>
      <c r="AE2" s="569"/>
      <c r="AF2" s="569"/>
      <c r="AG2" s="569"/>
      <c r="AH2" s="569"/>
      <c r="AI2" s="569"/>
      <c r="AJ2" s="569"/>
      <c r="AK2" s="569"/>
      <c r="AL2" s="569"/>
      <c r="AM2" s="569"/>
      <c r="AN2" s="569"/>
      <c r="AO2" s="569"/>
      <c r="AP2" s="569"/>
    </row>
    <row r="3" spans="1:42" s="80" customFormat="1" ht="15.75" customHeight="1" x14ac:dyDescent="0.35">
      <c r="A3" s="570"/>
      <c r="B3" s="443"/>
      <c r="C3" s="98"/>
      <c r="D3" s="568"/>
      <c r="E3" s="568"/>
      <c r="F3" s="568"/>
      <c r="G3" s="568"/>
      <c r="H3" s="568"/>
      <c r="I3" s="568"/>
      <c r="J3" s="568"/>
      <c r="K3" s="568"/>
      <c r="L3" s="94"/>
      <c r="M3" s="94"/>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row>
    <row r="4" spans="1:42" s="80" customFormat="1" ht="26" x14ac:dyDescent="0.35">
      <c r="A4" s="571"/>
      <c r="B4" s="572"/>
      <c r="C4" s="265"/>
      <c r="D4" s="300" t="str">
        <f>"Actual "&amp;'Input sheet'!$B$10&amp;""</f>
        <v>Actual 2022/23</v>
      </c>
      <c r="E4" s="300" t="str">
        <f>"Actual "&amp;'Input sheet'!$B$11&amp;""</f>
        <v>Actual 2023/24</v>
      </c>
      <c r="F4" s="300" t="str">
        <f>"Forecast "&amp;'Input sheet'!$B$12&amp;""</f>
        <v>Forecast 2024/25</v>
      </c>
      <c r="G4" s="300" t="str">
        <f>"Estimate "&amp;'Input sheet'!$B$12&amp;""</f>
        <v>Estimate 2024/25</v>
      </c>
      <c r="H4" s="300" t="str">
        <f>"F/cast 1 "&amp;'Input sheet'!$B$13&amp;""</f>
        <v>F/cast 1 2025/26</v>
      </c>
      <c r="I4" s="300" t="str">
        <f>"F/cast 2 "&amp;'Input sheet'!$B$14&amp;""</f>
        <v>F/cast 2 2026/27</v>
      </c>
      <c r="J4" s="300" t="str">
        <f>"F/cast 3 "&amp;'Input sheet'!$B$15&amp;""</f>
        <v>F/cast 3 2027/28</v>
      </c>
      <c r="K4" s="300" t="str">
        <f>"F/cast 4 "&amp;'Input sheet'!$B$16&amp;""</f>
        <v>F/cast 4 2028/29</v>
      </c>
      <c r="L4" s="94"/>
      <c r="M4" s="94"/>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row>
    <row r="5" spans="1:42" s="80" customFormat="1" ht="13" x14ac:dyDescent="0.35">
      <c r="A5" s="573"/>
      <c r="B5" s="443"/>
      <c r="C5" s="98"/>
      <c r="D5" s="313" t="s">
        <v>54</v>
      </c>
      <c r="E5" s="313" t="s">
        <v>54</v>
      </c>
      <c r="F5" s="301" t="s">
        <v>54</v>
      </c>
      <c r="G5" s="301" t="s">
        <v>54</v>
      </c>
      <c r="H5" s="301" t="s">
        <v>54</v>
      </c>
      <c r="I5" s="301" t="s">
        <v>54</v>
      </c>
      <c r="J5" s="19" t="s">
        <v>54</v>
      </c>
      <c r="K5" s="19" t="s">
        <v>54</v>
      </c>
      <c r="L5" s="94"/>
      <c r="M5" s="94"/>
      <c r="N5" s="569"/>
      <c r="O5" s="569"/>
      <c r="P5" s="569"/>
      <c r="Q5" s="569"/>
      <c r="R5" s="569"/>
      <c r="S5" s="569"/>
      <c r="T5" s="569"/>
      <c r="U5" s="569"/>
      <c r="V5" s="569"/>
      <c r="W5" s="569"/>
      <c r="X5" s="569"/>
      <c r="Y5" s="569"/>
      <c r="Z5" s="569"/>
      <c r="AA5" s="569"/>
      <c r="AB5" s="569"/>
      <c r="AC5" s="569"/>
      <c r="AD5" s="569"/>
      <c r="AE5" s="569"/>
      <c r="AF5" s="569"/>
      <c r="AG5" s="569"/>
      <c r="AH5" s="569"/>
      <c r="AI5" s="569"/>
      <c r="AJ5" s="569"/>
      <c r="AK5" s="569"/>
      <c r="AL5" s="569"/>
      <c r="AM5" s="569"/>
      <c r="AN5" s="569"/>
      <c r="AO5" s="569"/>
      <c r="AP5" s="569"/>
    </row>
    <row r="6" spans="1:42" s="80" customFormat="1" ht="13" x14ac:dyDescent="0.35">
      <c r="A6" s="574"/>
      <c r="B6" s="32" t="s">
        <v>81</v>
      </c>
      <c r="C6" s="265"/>
      <c r="D6" s="575"/>
      <c r="E6" s="575"/>
      <c r="F6" s="575"/>
      <c r="G6" s="575"/>
      <c r="H6" s="575"/>
      <c r="I6" s="575"/>
      <c r="J6" s="576"/>
      <c r="K6" s="576"/>
      <c r="L6" s="94"/>
      <c r="M6" s="94"/>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row>
    <row r="7" spans="1:42" s="80" customFormat="1" ht="13" x14ac:dyDescent="0.35">
      <c r="A7" s="574"/>
      <c r="B7" s="162">
        <v>1</v>
      </c>
      <c r="C7" s="98" t="s">
        <v>82</v>
      </c>
      <c r="D7" s="577"/>
      <c r="E7" s="577"/>
      <c r="F7" s="577"/>
      <c r="G7" s="577"/>
      <c r="H7" s="577"/>
      <c r="I7" s="577"/>
      <c r="J7" s="578"/>
      <c r="K7" s="578"/>
      <c r="L7" s="94"/>
      <c r="M7" s="94"/>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569"/>
      <c r="AN7" s="569"/>
      <c r="AO7" s="569"/>
      <c r="AP7" s="569"/>
    </row>
    <row r="8" spans="1:42" s="80" customFormat="1" x14ac:dyDescent="0.35">
      <c r="A8" s="574"/>
      <c r="B8" s="443" t="s">
        <v>83</v>
      </c>
      <c r="C8" s="442" t="s">
        <v>84</v>
      </c>
      <c r="D8" s="508">
        <f t="shared" ref="D8:I8" si="0">D71</f>
        <v>0</v>
      </c>
      <c r="E8" s="508">
        <f>E71</f>
        <v>0</v>
      </c>
      <c r="F8" s="508">
        <f t="shared" si="0"/>
        <v>0</v>
      </c>
      <c r="G8" s="508">
        <f t="shared" si="0"/>
        <v>0</v>
      </c>
      <c r="H8" s="508">
        <f t="shared" si="0"/>
        <v>0</v>
      </c>
      <c r="I8" s="508">
        <f t="shared" si="0"/>
        <v>0</v>
      </c>
      <c r="J8" s="509">
        <f>J71</f>
        <v>0</v>
      </c>
      <c r="K8" s="509">
        <f>K71</f>
        <v>0</v>
      </c>
      <c r="L8" s="95"/>
      <c r="M8" s="95"/>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row>
    <row r="9" spans="1:42" s="80" customFormat="1" x14ac:dyDescent="0.35">
      <c r="A9" s="574"/>
      <c r="B9" s="443" t="s">
        <v>85</v>
      </c>
      <c r="C9" s="442" t="s">
        <v>86</v>
      </c>
      <c r="D9" s="508">
        <f t="shared" ref="D9:I9" si="1">D86</f>
        <v>0</v>
      </c>
      <c r="E9" s="508">
        <f>E86</f>
        <v>0</v>
      </c>
      <c r="F9" s="508">
        <f t="shared" si="1"/>
        <v>0</v>
      </c>
      <c r="G9" s="508">
        <f t="shared" si="1"/>
        <v>0</v>
      </c>
      <c r="H9" s="508">
        <f t="shared" si="1"/>
        <v>0</v>
      </c>
      <c r="I9" s="508">
        <f t="shared" si="1"/>
        <v>0</v>
      </c>
      <c r="J9" s="509">
        <f>J86</f>
        <v>0</v>
      </c>
      <c r="K9" s="509">
        <f>K86</f>
        <v>0</v>
      </c>
      <c r="L9" s="95"/>
      <c r="M9" s="95"/>
      <c r="N9" s="569"/>
      <c r="O9" s="569"/>
      <c r="P9" s="569"/>
      <c r="Q9" s="569"/>
      <c r="R9" s="569"/>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row>
    <row r="10" spans="1:42" s="80" customFormat="1" x14ac:dyDescent="0.35">
      <c r="A10" s="574"/>
      <c r="B10" s="443" t="s">
        <v>87</v>
      </c>
      <c r="C10" s="442" t="s">
        <v>88</v>
      </c>
      <c r="D10" s="508">
        <f t="shared" ref="D10:I10" si="2">D96</f>
        <v>0</v>
      </c>
      <c r="E10" s="508">
        <f>E96</f>
        <v>0</v>
      </c>
      <c r="F10" s="508">
        <f t="shared" si="2"/>
        <v>0</v>
      </c>
      <c r="G10" s="508">
        <f t="shared" si="2"/>
        <v>0</v>
      </c>
      <c r="H10" s="508">
        <f t="shared" si="2"/>
        <v>0</v>
      </c>
      <c r="I10" s="508">
        <f t="shared" si="2"/>
        <v>0</v>
      </c>
      <c r="J10" s="509">
        <f>J96</f>
        <v>0</v>
      </c>
      <c r="K10" s="509">
        <f>K96</f>
        <v>0</v>
      </c>
      <c r="L10" s="95"/>
      <c r="M10" s="95"/>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c r="AN10" s="569"/>
      <c r="AO10" s="569"/>
      <c r="AP10" s="569"/>
    </row>
    <row r="11" spans="1:42" s="80" customFormat="1" x14ac:dyDescent="0.35">
      <c r="A11" s="574"/>
      <c r="B11" s="443" t="s">
        <v>89</v>
      </c>
      <c r="C11" s="442" t="s">
        <v>90</v>
      </c>
      <c r="D11" s="508">
        <f t="shared" ref="D11:I11" si="3">D110</f>
        <v>0</v>
      </c>
      <c r="E11" s="508">
        <f>E110</f>
        <v>0</v>
      </c>
      <c r="F11" s="508">
        <f t="shared" si="3"/>
        <v>0</v>
      </c>
      <c r="G11" s="508">
        <f t="shared" si="3"/>
        <v>0</v>
      </c>
      <c r="H11" s="508">
        <f t="shared" si="3"/>
        <v>0</v>
      </c>
      <c r="I11" s="508">
        <f t="shared" si="3"/>
        <v>0</v>
      </c>
      <c r="J11" s="509">
        <f>J110</f>
        <v>0</v>
      </c>
      <c r="K11" s="509">
        <f>K110</f>
        <v>0</v>
      </c>
      <c r="L11" s="95"/>
      <c r="M11" s="95"/>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569"/>
      <c r="AK11" s="569"/>
      <c r="AL11" s="569"/>
      <c r="AM11" s="569"/>
      <c r="AN11" s="569"/>
      <c r="AO11" s="569"/>
      <c r="AP11" s="569"/>
    </row>
    <row r="12" spans="1:42" s="80" customFormat="1" x14ac:dyDescent="0.35">
      <c r="A12" s="574"/>
      <c r="B12" s="443" t="s">
        <v>91</v>
      </c>
      <c r="C12" s="442" t="s">
        <v>92</v>
      </c>
      <c r="D12" s="508">
        <f t="shared" ref="D12:I12" si="4">D112</f>
        <v>0</v>
      </c>
      <c r="E12" s="508">
        <f>E112</f>
        <v>0</v>
      </c>
      <c r="F12" s="508">
        <f t="shared" si="4"/>
        <v>0</v>
      </c>
      <c r="G12" s="508">
        <f t="shared" si="4"/>
        <v>0</v>
      </c>
      <c r="H12" s="508">
        <f t="shared" si="4"/>
        <v>0</v>
      </c>
      <c r="I12" s="508">
        <f t="shared" si="4"/>
        <v>0</v>
      </c>
      <c r="J12" s="509">
        <f>J112</f>
        <v>0</v>
      </c>
      <c r="K12" s="509">
        <f>K112</f>
        <v>0</v>
      </c>
      <c r="L12" s="95"/>
      <c r="M12" s="95"/>
      <c r="N12" s="569"/>
      <c r="O12" s="569"/>
      <c r="P12" s="569"/>
      <c r="Q12" s="569"/>
      <c r="R12" s="569"/>
      <c r="S12" s="569"/>
      <c r="T12" s="569"/>
      <c r="U12" s="569"/>
      <c r="V12" s="569"/>
      <c r="W12" s="569"/>
      <c r="X12" s="569"/>
      <c r="Y12" s="569"/>
      <c r="Z12" s="569"/>
      <c r="AA12" s="569"/>
      <c r="AB12" s="569"/>
      <c r="AC12" s="569"/>
      <c r="AD12" s="569"/>
      <c r="AE12" s="569"/>
      <c r="AF12" s="569"/>
      <c r="AG12" s="569"/>
      <c r="AH12" s="569"/>
      <c r="AI12" s="569"/>
      <c r="AJ12" s="569"/>
      <c r="AK12" s="569"/>
      <c r="AL12" s="569"/>
      <c r="AM12" s="569"/>
      <c r="AN12" s="569"/>
      <c r="AO12" s="569"/>
      <c r="AP12" s="569"/>
    </row>
    <row r="13" spans="1:42" s="80" customFormat="1" x14ac:dyDescent="0.35">
      <c r="A13" s="574"/>
      <c r="B13" s="443" t="s">
        <v>93</v>
      </c>
      <c r="C13" s="442" t="s">
        <v>94</v>
      </c>
      <c r="D13" s="508">
        <f t="shared" ref="D13:I13" si="5">D114</f>
        <v>0</v>
      </c>
      <c r="E13" s="508">
        <f>E114</f>
        <v>0</v>
      </c>
      <c r="F13" s="508">
        <f t="shared" si="5"/>
        <v>0</v>
      </c>
      <c r="G13" s="508">
        <f t="shared" si="5"/>
        <v>0</v>
      </c>
      <c r="H13" s="508">
        <f t="shared" si="5"/>
        <v>0</v>
      </c>
      <c r="I13" s="508">
        <f t="shared" si="5"/>
        <v>0</v>
      </c>
      <c r="J13" s="509">
        <f>J114</f>
        <v>0</v>
      </c>
      <c r="K13" s="509">
        <f>K114</f>
        <v>0</v>
      </c>
      <c r="L13" s="95"/>
      <c r="M13" s="95"/>
      <c r="N13" s="569"/>
      <c r="O13" s="569"/>
      <c r="P13" s="569"/>
      <c r="Q13" s="569"/>
      <c r="R13" s="569"/>
      <c r="S13" s="569"/>
      <c r="T13" s="569"/>
      <c r="U13" s="569"/>
      <c r="V13" s="569"/>
      <c r="W13" s="569"/>
      <c r="X13" s="569"/>
      <c r="Y13" s="569"/>
      <c r="Z13" s="569"/>
      <c r="AA13" s="569"/>
      <c r="AB13" s="569"/>
      <c r="AC13" s="569"/>
      <c r="AD13" s="569"/>
      <c r="AE13" s="569"/>
      <c r="AF13" s="569"/>
      <c r="AG13" s="569"/>
      <c r="AH13" s="569"/>
      <c r="AI13" s="569"/>
      <c r="AJ13" s="569"/>
      <c r="AK13" s="569"/>
      <c r="AL13" s="569"/>
      <c r="AM13" s="569"/>
      <c r="AN13" s="569"/>
      <c r="AO13" s="569"/>
      <c r="AP13" s="569"/>
    </row>
    <row r="14" spans="1:42" s="80" customFormat="1" x14ac:dyDescent="0.35">
      <c r="A14" s="574"/>
      <c r="B14" s="443" t="s">
        <v>95</v>
      </c>
      <c r="C14" s="442" t="s">
        <v>96</v>
      </c>
      <c r="D14" s="302">
        <f t="shared" ref="D14:K14" si="6">ROUND(SUM(D8:D13),0)</f>
        <v>0</v>
      </c>
      <c r="E14" s="302">
        <f t="shared" si="6"/>
        <v>0</v>
      </c>
      <c r="F14" s="302">
        <f t="shared" si="6"/>
        <v>0</v>
      </c>
      <c r="G14" s="302">
        <f t="shared" si="6"/>
        <v>0</v>
      </c>
      <c r="H14" s="302">
        <f t="shared" si="6"/>
        <v>0</v>
      </c>
      <c r="I14" s="302">
        <f t="shared" si="6"/>
        <v>0</v>
      </c>
      <c r="J14" s="52">
        <f t="shared" si="6"/>
        <v>0</v>
      </c>
      <c r="K14" s="52">
        <f t="shared" si="6"/>
        <v>0</v>
      </c>
      <c r="L14" s="95"/>
      <c r="M14" s="95"/>
      <c r="N14" s="569"/>
      <c r="O14" s="569"/>
      <c r="P14" s="569"/>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row>
    <row r="15" spans="1:42" s="80" customFormat="1" x14ac:dyDescent="0.35">
      <c r="A15" s="574"/>
      <c r="B15" s="443"/>
      <c r="C15" s="442"/>
      <c r="D15" s="508"/>
      <c r="E15" s="508"/>
      <c r="F15" s="508"/>
      <c r="G15" s="508"/>
      <c r="H15" s="508"/>
      <c r="I15" s="508"/>
      <c r="J15" s="509"/>
      <c r="K15" s="509"/>
      <c r="L15" s="95"/>
      <c r="M15" s="95"/>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row>
    <row r="16" spans="1:42" s="80" customFormat="1" ht="13" x14ac:dyDescent="0.35">
      <c r="A16" s="574"/>
      <c r="B16" s="162">
        <v>2</v>
      </c>
      <c r="C16" s="98" t="s">
        <v>97</v>
      </c>
      <c r="D16" s="508"/>
      <c r="E16" s="508"/>
      <c r="F16" s="508"/>
      <c r="G16" s="508"/>
      <c r="H16" s="508"/>
      <c r="I16" s="508"/>
      <c r="J16" s="509"/>
      <c r="K16" s="509"/>
      <c r="L16" s="95"/>
      <c r="M16" s="95"/>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69"/>
      <c r="AK16" s="569"/>
      <c r="AL16" s="569"/>
      <c r="AM16" s="569"/>
      <c r="AN16" s="569"/>
      <c r="AO16" s="569"/>
      <c r="AP16" s="569"/>
    </row>
    <row r="17" spans="1:42" s="80" customFormat="1" x14ac:dyDescent="0.35">
      <c r="A17" s="574"/>
      <c r="B17" s="443" t="s">
        <v>98</v>
      </c>
      <c r="C17" s="442" t="s">
        <v>99</v>
      </c>
      <c r="D17" s="303">
        <f t="shared" ref="D17:K17" si="7">D133</f>
        <v>0</v>
      </c>
      <c r="E17" s="303">
        <f t="shared" si="7"/>
        <v>0</v>
      </c>
      <c r="F17" s="303">
        <f t="shared" si="7"/>
        <v>0</v>
      </c>
      <c r="G17" s="303">
        <f t="shared" si="7"/>
        <v>0</v>
      </c>
      <c r="H17" s="303">
        <f t="shared" si="7"/>
        <v>0</v>
      </c>
      <c r="I17" s="303">
        <f t="shared" si="7"/>
        <v>0</v>
      </c>
      <c r="J17" s="54">
        <f t="shared" si="7"/>
        <v>0</v>
      </c>
      <c r="K17" s="54">
        <f t="shared" si="7"/>
        <v>0</v>
      </c>
      <c r="L17" s="95"/>
      <c r="M17" s="95"/>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s="569"/>
      <c r="AK17" s="569"/>
      <c r="AL17" s="569"/>
      <c r="AM17" s="569"/>
      <c r="AN17" s="569"/>
      <c r="AO17" s="569"/>
      <c r="AP17" s="569"/>
    </row>
    <row r="18" spans="1:42" s="80" customFormat="1" x14ac:dyDescent="0.35">
      <c r="A18" s="574"/>
      <c r="B18" s="443" t="s">
        <v>100</v>
      </c>
      <c r="C18" s="442" t="s">
        <v>101</v>
      </c>
      <c r="D18" s="304">
        <v>0</v>
      </c>
      <c r="E18" s="304">
        <v>0</v>
      </c>
      <c r="F18" s="304">
        <v>0</v>
      </c>
      <c r="G18" s="55">
        <v>0</v>
      </c>
      <c r="H18" s="304">
        <v>0</v>
      </c>
      <c r="I18" s="304">
        <v>0</v>
      </c>
      <c r="J18" s="55">
        <v>0</v>
      </c>
      <c r="K18" s="55">
        <v>0</v>
      </c>
      <c r="L18" s="95"/>
      <c r="M18" s="95"/>
      <c r="N18" s="569"/>
      <c r="O18" s="569"/>
      <c r="P18" s="569"/>
      <c r="Q18" s="569"/>
      <c r="R18" s="569"/>
      <c r="S18" s="569"/>
      <c r="T18" s="569"/>
      <c r="U18" s="569"/>
      <c r="V18" s="569"/>
      <c r="W18" s="569"/>
      <c r="X18" s="569"/>
      <c r="Y18" s="569"/>
      <c r="Z18" s="569"/>
      <c r="AA18" s="569"/>
      <c r="AB18" s="569"/>
      <c r="AC18" s="569"/>
      <c r="AD18" s="569"/>
      <c r="AE18" s="569"/>
      <c r="AF18" s="569"/>
      <c r="AG18" s="569"/>
      <c r="AH18" s="569"/>
      <c r="AI18" s="569"/>
      <c r="AJ18" s="569"/>
      <c r="AK18" s="569"/>
      <c r="AL18" s="569"/>
      <c r="AM18" s="569"/>
      <c r="AN18" s="569"/>
      <c r="AO18" s="569"/>
      <c r="AP18" s="569"/>
    </row>
    <row r="19" spans="1:42" s="80" customFormat="1" x14ac:dyDescent="0.35">
      <c r="A19" s="574"/>
      <c r="B19" s="443" t="s">
        <v>102</v>
      </c>
      <c r="C19" s="442" t="s">
        <v>103</v>
      </c>
      <c r="D19" s="508">
        <f t="shared" ref="D19:I19" si="8">D162</f>
        <v>0</v>
      </c>
      <c r="E19" s="508">
        <f>E162</f>
        <v>0</v>
      </c>
      <c r="F19" s="508">
        <f t="shared" si="8"/>
        <v>0</v>
      </c>
      <c r="G19" s="508">
        <f t="shared" si="8"/>
        <v>0</v>
      </c>
      <c r="H19" s="508">
        <f t="shared" si="8"/>
        <v>0</v>
      </c>
      <c r="I19" s="508">
        <f t="shared" si="8"/>
        <v>0</v>
      </c>
      <c r="J19" s="509">
        <f>J162</f>
        <v>0</v>
      </c>
      <c r="K19" s="509">
        <f>K162</f>
        <v>0</v>
      </c>
      <c r="L19" s="95"/>
      <c r="M19" s="95"/>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c r="AK19" s="569"/>
      <c r="AL19" s="569"/>
      <c r="AM19" s="569"/>
      <c r="AN19" s="569"/>
      <c r="AO19" s="569"/>
      <c r="AP19" s="569"/>
    </row>
    <row r="20" spans="1:42" s="80" customFormat="1" x14ac:dyDescent="0.35">
      <c r="A20" s="574"/>
      <c r="B20" s="443" t="s">
        <v>104</v>
      </c>
      <c r="C20" s="442" t="s">
        <v>105</v>
      </c>
      <c r="D20" s="304">
        <v>0</v>
      </c>
      <c r="E20" s="304">
        <v>0</v>
      </c>
      <c r="F20" s="304">
        <v>0</v>
      </c>
      <c r="G20" s="55">
        <v>0</v>
      </c>
      <c r="H20" s="304">
        <v>0</v>
      </c>
      <c r="I20" s="304">
        <v>0</v>
      </c>
      <c r="J20" s="55">
        <v>0</v>
      </c>
      <c r="K20" s="55">
        <v>0</v>
      </c>
      <c r="L20" s="95"/>
      <c r="M20" s="95"/>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row>
    <row r="21" spans="1:42" s="80" customFormat="1" x14ac:dyDescent="0.35">
      <c r="A21" s="574"/>
      <c r="B21" s="443" t="s">
        <v>106</v>
      </c>
      <c r="C21" s="442" t="s">
        <v>107</v>
      </c>
      <c r="D21" s="303">
        <f t="shared" ref="D21:I21" si="9">D170</f>
        <v>0</v>
      </c>
      <c r="E21" s="303">
        <f>E170</f>
        <v>0</v>
      </c>
      <c r="F21" s="508">
        <f t="shared" si="9"/>
        <v>0</v>
      </c>
      <c r="G21" s="508">
        <f t="shared" si="9"/>
        <v>0</v>
      </c>
      <c r="H21" s="508">
        <f t="shared" si="9"/>
        <v>0</v>
      </c>
      <c r="I21" s="508">
        <f t="shared" si="9"/>
        <v>0</v>
      </c>
      <c r="J21" s="509">
        <f>J170</f>
        <v>0</v>
      </c>
      <c r="K21" s="509">
        <f>K170</f>
        <v>0</v>
      </c>
      <c r="L21" s="95"/>
      <c r="M21" s="95"/>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row>
    <row r="22" spans="1:42" s="80" customFormat="1" ht="25" x14ac:dyDescent="0.35">
      <c r="A22" s="574"/>
      <c r="B22" s="443" t="s">
        <v>108</v>
      </c>
      <c r="C22" s="442" t="s">
        <v>109</v>
      </c>
      <c r="D22" s="304">
        <v>0</v>
      </c>
      <c r="E22" s="304">
        <v>0</v>
      </c>
      <c r="F22" s="304">
        <v>0</v>
      </c>
      <c r="G22" s="55">
        <v>0</v>
      </c>
      <c r="H22" s="304">
        <v>0</v>
      </c>
      <c r="I22" s="304">
        <v>0</v>
      </c>
      <c r="J22" s="55">
        <v>0</v>
      </c>
      <c r="K22" s="55">
        <v>0</v>
      </c>
      <c r="L22" s="95"/>
      <c r="M22" s="95"/>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row>
    <row r="23" spans="1:42" s="80" customFormat="1" x14ac:dyDescent="0.35">
      <c r="A23" s="574"/>
      <c r="B23" s="443" t="s">
        <v>110</v>
      </c>
      <c r="C23" s="442" t="s">
        <v>111</v>
      </c>
      <c r="D23" s="511">
        <f t="shared" ref="D23:K23" si="10">SUM(D17:D22)</f>
        <v>0</v>
      </c>
      <c r="E23" s="511">
        <f t="shared" si="10"/>
        <v>0</v>
      </c>
      <c r="F23" s="511">
        <f t="shared" si="10"/>
        <v>0</v>
      </c>
      <c r="G23" s="511">
        <f t="shared" si="10"/>
        <v>0</v>
      </c>
      <c r="H23" s="511">
        <f t="shared" si="10"/>
        <v>0</v>
      </c>
      <c r="I23" s="511">
        <f t="shared" si="10"/>
        <v>0</v>
      </c>
      <c r="J23" s="579">
        <f t="shared" si="10"/>
        <v>0</v>
      </c>
      <c r="K23" s="579">
        <f t="shared" si="10"/>
        <v>0</v>
      </c>
      <c r="L23" s="95"/>
      <c r="M23" s="95"/>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row>
    <row r="24" spans="1:42" s="80" customFormat="1" x14ac:dyDescent="0.35">
      <c r="A24" s="574"/>
      <c r="B24" s="443"/>
      <c r="C24" s="442"/>
      <c r="D24" s="508"/>
      <c r="E24" s="508"/>
      <c r="F24" s="508"/>
      <c r="G24" s="508"/>
      <c r="H24" s="508"/>
      <c r="I24" s="508"/>
      <c r="J24" s="509"/>
      <c r="K24" s="509"/>
      <c r="L24" s="95"/>
      <c r="M24" s="95"/>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c r="AK24" s="569"/>
      <c r="AL24" s="569"/>
      <c r="AM24" s="569"/>
      <c r="AN24" s="569"/>
      <c r="AO24" s="569"/>
      <c r="AP24" s="569"/>
    </row>
    <row r="25" spans="1:42" s="80" customFormat="1" ht="29.9" customHeight="1" x14ac:dyDescent="0.35">
      <c r="A25" s="574"/>
      <c r="B25" s="171">
        <v>3</v>
      </c>
      <c r="C25" s="98" t="s">
        <v>112</v>
      </c>
      <c r="D25" s="305">
        <f t="shared" ref="D25:I25" si="11">D14-D23</f>
        <v>0</v>
      </c>
      <c r="E25" s="305">
        <f>E14-E23</f>
        <v>0</v>
      </c>
      <c r="F25" s="305">
        <f t="shared" si="11"/>
        <v>0</v>
      </c>
      <c r="G25" s="305">
        <f t="shared" si="11"/>
        <v>0</v>
      </c>
      <c r="H25" s="305">
        <f t="shared" si="11"/>
        <v>0</v>
      </c>
      <c r="I25" s="305">
        <f t="shared" si="11"/>
        <v>0</v>
      </c>
      <c r="J25" s="63">
        <f>J14-J23</f>
        <v>0</v>
      </c>
      <c r="K25" s="63">
        <f>K14-K23</f>
        <v>0</v>
      </c>
      <c r="L25" s="95"/>
      <c r="M25" s="95"/>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row>
    <row r="26" spans="1:42" s="80" customFormat="1" ht="15.75" customHeight="1" x14ac:dyDescent="0.35">
      <c r="A26" s="574"/>
      <c r="B26" s="443"/>
      <c r="C26" s="442" t="s">
        <v>113</v>
      </c>
      <c r="D26" s="508"/>
      <c r="E26" s="508"/>
      <c r="F26" s="508"/>
      <c r="G26" s="508"/>
      <c r="H26" s="508"/>
      <c r="I26" s="508"/>
      <c r="J26" s="509"/>
      <c r="K26" s="509"/>
      <c r="L26" s="95"/>
      <c r="M26" s="95"/>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row>
    <row r="27" spans="1:42" s="80" customFormat="1" x14ac:dyDescent="0.35">
      <c r="A27" s="574"/>
      <c r="B27" s="443">
        <v>4</v>
      </c>
      <c r="C27" s="442" t="s">
        <v>114</v>
      </c>
      <c r="D27" s="304">
        <v>0</v>
      </c>
      <c r="E27" s="304">
        <v>0</v>
      </c>
      <c r="F27" s="304">
        <v>0</v>
      </c>
      <c r="G27" s="55">
        <v>0</v>
      </c>
      <c r="H27" s="304">
        <v>0</v>
      </c>
      <c r="I27" s="304">
        <v>0</v>
      </c>
      <c r="J27" s="55">
        <v>0</v>
      </c>
      <c r="K27" s="55">
        <v>0</v>
      </c>
      <c r="L27" s="95"/>
      <c r="M27" s="95"/>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row>
    <row r="28" spans="1:42" s="80" customFormat="1" x14ac:dyDescent="0.35">
      <c r="A28" s="574"/>
      <c r="B28" s="443">
        <v>5</v>
      </c>
      <c r="C28" s="442" t="s">
        <v>115</v>
      </c>
      <c r="D28" s="304">
        <v>0</v>
      </c>
      <c r="E28" s="304">
        <v>0</v>
      </c>
      <c r="F28" s="304">
        <v>0</v>
      </c>
      <c r="G28" s="55">
        <v>0</v>
      </c>
      <c r="H28" s="304">
        <v>0</v>
      </c>
      <c r="I28" s="304">
        <v>0</v>
      </c>
      <c r="J28" s="55">
        <v>0</v>
      </c>
      <c r="K28" s="55">
        <v>0</v>
      </c>
      <c r="L28" s="95"/>
      <c r="M28" s="95"/>
      <c r="N28" s="569"/>
      <c r="O28" s="569"/>
      <c r="P28" s="569"/>
      <c r="Q28" s="569"/>
      <c r="R28" s="569"/>
      <c r="S28" s="569"/>
      <c r="T28" s="569"/>
      <c r="U28" s="569"/>
      <c r="V28" s="569"/>
      <c r="W28" s="569"/>
      <c r="X28" s="569"/>
      <c r="Y28" s="569"/>
      <c r="Z28" s="569"/>
      <c r="AA28" s="569"/>
      <c r="AB28" s="569"/>
      <c r="AC28" s="569"/>
      <c r="AD28" s="569"/>
      <c r="AE28" s="569"/>
      <c r="AF28" s="569"/>
      <c r="AG28" s="569"/>
      <c r="AH28" s="569"/>
      <c r="AI28" s="569"/>
      <c r="AJ28" s="569"/>
      <c r="AK28" s="569"/>
      <c r="AL28" s="569"/>
      <c r="AM28" s="569"/>
      <c r="AN28" s="569"/>
      <c r="AO28" s="569"/>
      <c r="AP28" s="569"/>
    </row>
    <row r="29" spans="1:42" s="80" customFormat="1" x14ac:dyDescent="0.35">
      <c r="A29" s="574"/>
      <c r="B29" s="443">
        <v>6</v>
      </c>
      <c r="C29" s="442" t="s">
        <v>116</v>
      </c>
      <c r="D29" s="304">
        <v>0</v>
      </c>
      <c r="E29" s="304">
        <v>0</v>
      </c>
      <c r="F29" s="304">
        <v>0</v>
      </c>
      <c r="G29" s="55">
        <v>0</v>
      </c>
      <c r="H29" s="304">
        <v>0</v>
      </c>
      <c r="I29" s="304">
        <v>0</v>
      </c>
      <c r="J29" s="55">
        <v>0</v>
      </c>
      <c r="K29" s="55">
        <v>0</v>
      </c>
      <c r="L29" s="95"/>
      <c r="M29" s="95"/>
      <c r="N29" s="569"/>
      <c r="O29" s="569"/>
      <c r="P29" s="569"/>
      <c r="Q29" s="569"/>
      <c r="R29" s="569"/>
      <c r="S29" s="569"/>
      <c r="T29" s="569"/>
      <c r="U29" s="569"/>
      <c r="V29" s="569"/>
      <c r="W29" s="569"/>
      <c r="X29" s="569"/>
      <c r="Y29" s="569"/>
      <c r="Z29" s="569"/>
      <c r="AA29" s="569"/>
      <c r="AB29" s="569"/>
      <c r="AC29" s="569"/>
      <c r="AD29" s="569"/>
      <c r="AE29" s="569"/>
      <c r="AF29" s="569"/>
      <c r="AG29" s="569"/>
      <c r="AH29" s="569"/>
      <c r="AI29" s="569"/>
      <c r="AJ29" s="569"/>
      <c r="AK29" s="569"/>
      <c r="AL29" s="569"/>
      <c r="AM29" s="569"/>
      <c r="AN29" s="569"/>
      <c r="AO29" s="569"/>
      <c r="AP29" s="569"/>
    </row>
    <row r="30" spans="1:42" s="80" customFormat="1" x14ac:dyDescent="0.35">
      <c r="A30" s="574"/>
      <c r="B30" s="443">
        <v>7</v>
      </c>
      <c r="C30" s="442" t="s">
        <v>117</v>
      </c>
      <c r="D30" s="304">
        <v>0</v>
      </c>
      <c r="E30" s="304">
        <v>0</v>
      </c>
      <c r="F30" s="304">
        <v>0</v>
      </c>
      <c r="G30" s="55">
        <v>0</v>
      </c>
      <c r="H30" s="304">
        <v>0</v>
      </c>
      <c r="I30" s="304">
        <v>0</v>
      </c>
      <c r="J30" s="55">
        <v>0</v>
      </c>
      <c r="K30" s="55">
        <v>0</v>
      </c>
      <c r="L30" s="95"/>
      <c r="M30" s="95"/>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M30" s="569"/>
      <c r="AN30" s="569"/>
      <c r="AO30" s="569"/>
      <c r="AP30" s="569"/>
    </row>
    <row r="31" spans="1:42" s="80" customFormat="1" x14ac:dyDescent="0.35">
      <c r="A31" s="574"/>
      <c r="B31" s="443"/>
      <c r="C31" s="442" t="s">
        <v>113</v>
      </c>
      <c r="D31" s="508"/>
      <c r="E31" s="508"/>
      <c r="F31" s="508"/>
      <c r="G31" s="508"/>
      <c r="H31" s="508"/>
      <c r="I31" s="508"/>
      <c r="J31" s="509"/>
      <c r="K31" s="509"/>
      <c r="L31" s="95"/>
      <c r="M31" s="95"/>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69"/>
      <c r="AM31" s="569"/>
      <c r="AN31" s="569"/>
      <c r="AO31" s="569"/>
      <c r="AP31" s="569"/>
    </row>
    <row r="32" spans="1:42" s="80" customFormat="1" ht="13" x14ac:dyDescent="0.35">
      <c r="A32" s="574"/>
      <c r="B32" s="162">
        <v>8</v>
      </c>
      <c r="C32" s="98" t="s">
        <v>118</v>
      </c>
      <c r="D32" s="305">
        <f t="shared" ref="D32:K32" si="12">SUM(D25:D30)</f>
        <v>0</v>
      </c>
      <c r="E32" s="305">
        <f t="shared" si="12"/>
        <v>0</v>
      </c>
      <c r="F32" s="305">
        <f t="shared" si="12"/>
        <v>0</v>
      </c>
      <c r="G32" s="305">
        <f t="shared" si="12"/>
        <v>0</v>
      </c>
      <c r="H32" s="305">
        <f t="shared" si="12"/>
        <v>0</v>
      </c>
      <c r="I32" s="305">
        <f t="shared" si="12"/>
        <v>0</v>
      </c>
      <c r="J32" s="63">
        <f t="shared" si="12"/>
        <v>0</v>
      </c>
      <c r="K32" s="63">
        <f t="shared" si="12"/>
        <v>0</v>
      </c>
      <c r="L32" s="95"/>
      <c r="M32" s="95"/>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569"/>
      <c r="AL32" s="569"/>
      <c r="AM32" s="569"/>
      <c r="AN32" s="569"/>
      <c r="AO32" s="569"/>
      <c r="AP32" s="569"/>
    </row>
    <row r="33" spans="1:42" s="80" customFormat="1" x14ac:dyDescent="0.35">
      <c r="A33" s="574"/>
      <c r="B33" s="443"/>
      <c r="C33" s="442" t="s">
        <v>113</v>
      </c>
      <c r="D33" s="508"/>
      <c r="E33" s="508"/>
      <c r="F33" s="508"/>
      <c r="G33" s="508"/>
      <c r="H33" s="508"/>
      <c r="I33" s="508"/>
      <c r="J33" s="509"/>
      <c r="K33" s="509"/>
      <c r="L33" s="95"/>
      <c r="M33" s="95"/>
      <c r="N33" s="569"/>
      <c r="O33" s="569"/>
      <c r="P33" s="569"/>
      <c r="Q33" s="569"/>
      <c r="R33" s="569"/>
      <c r="S33" s="569"/>
      <c r="T33" s="569"/>
      <c r="U33" s="569"/>
      <c r="V33" s="569"/>
      <c r="W33" s="569"/>
      <c r="X33" s="569"/>
      <c r="Y33" s="569"/>
      <c r="Z33" s="569"/>
      <c r="AA33" s="569"/>
      <c r="AB33" s="569"/>
      <c r="AC33" s="569"/>
      <c r="AD33" s="569"/>
      <c r="AE33" s="569"/>
      <c r="AF33" s="569"/>
      <c r="AG33" s="569"/>
      <c r="AH33" s="569"/>
      <c r="AI33" s="569"/>
      <c r="AJ33" s="569"/>
      <c r="AK33" s="569"/>
      <c r="AL33" s="569"/>
      <c r="AM33" s="569"/>
      <c r="AN33" s="569"/>
      <c r="AO33" s="569"/>
      <c r="AP33" s="569"/>
    </row>
    <row r="34" spans="1:42" s="80" customFormat="1" x14ac:dyDescent="0.35">
      <c r="A34" s="574"/>
      <c r="B34" s="443">
        <v>9</v>
      </c>
      <c r="C34" s="442" t="s">
        <v>119</v>
      </c>
      <c r="D34" s="304">
        <v>0</v>
      </c>
      <c r="E34" s="304">
        <v>0</v>
      </c>
      <c r="F34" s="304">
        <v>0</v>
      </c>
      <c r="G34" s="55">
        <v>0</v>
      </c>
      <c r="H34" s="304">
        <v>0</v>
      </c>
      <c r="I34" s="304">
        <v>0</v>
      </c>
      <c r="J34" s="55">
        <v>0</v>
      </c>
      <c r="K34" s="55">
        <v>0</v>
      </c>
      <c r="L34" s="95"/>
      <c r="M34" s="95"/>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c r="AN34" s="569"/>
      <c r="AO34" s="569"/>
      <c r="AP34" s="569"/>
    </row>
    <row r="35" spans="1:42" s="80" customFormat="1" x14ac:dyDescent="0.35">
      <c r="A35" s="574"/>
      <c r="B35" s="443"/>
      <c r="C35" s="442" t="s">
        <v>113</v>
      </c>
      <c r="D35" s="508"/>
      <c r="E35" s="508"/>
      <c r="F35" s="508"/>
      <c r="G35" s="508"/>
      <c r="H35" s="508"/>
      <c r="I35" s="508"/>
      <c r="J35" s="509"/>
      <c r="K35" s="509"/>
      <c r="L35" s="95"/>
      <c r="M35" s="95"/>
      <c r="N35" s="569"/>
      <c r="O35" s="569"/>
      <c r="P35" s="569"/>
      <c r="Q35" s="569"/>
      <c r="R35" s="569"/>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69"/>
      <c r="AP35" s="569"/>
    </row>
    <row r="36" spans="1:42" s="80" customFormat="1" ht="13" x14ac:dyDescent="0.35">
      <c r="A36" s="574"/>
      <c r="B36" s="162">
        <v>10</v>
      </c>
      <c r="C36" s="98" t="s">
        <v>120</v>
      </c>
      <c r="D36" s="305">
        <f t="shared" ref="D36:I36" si="13">D32+D34</f>
        <v>0</v>
      </c>
      <c r="E36" s="305">
        <f>E32+E34</f>
        <v>0</v>
      </c>
      <c r="F36" s="305">
        <f t="shared" si="13"/>
        <v>0</v>
      </c>
      <c r="G36" s="305">
        <f t="shared" si="13"/>
        <v>0</v>
      </c>
      <c r="H36" s="305">
        <f t="shared" si="13"/>
        <v>0</v>
      </c>
      <c r="I36" s="305">
        <f t="shared" si="13"/>
        <v>0</v>
      </c>
      <c r="J36" s="63">
        <f>J32+J34</f>
        <v>0</v>
      </c>
      <c r="K36" s="63">
        <f>K32+K34</f>
        <v>0</v>
      </c>
      <c r="L36" s="95"/>
      <c r="M36" s="95"/>
      <c r="N36" s="569"/>
      <c r="O36" s="569"/>
      <c r="P36" s="569"/>
      <c r="Q36" s="569"/>
      <c r="R36" s="569"/>
      <c r="S36" s="569"/>
      <c r="T36" s="569"/>
      <c r="U36" s="569"/>
      <c r="V36" s="569"/>
      <c r="W36" s="569"/>
      <c r="X36" s="569"/>
      <c r="Y36" s="569"/>
      <c r="Z36" s="569"/>
      <c r="AA36" s="569"/>
      <c r="AB36" s="569"/>
      <c r="AC36" s="569"/>
      <c r="AD36" s="569"/>
      <c r="AE36" s="569"/>
      <c r="AF36" s="569"/>
      <c r="AG36" s="569"/>
      <c r="AH36" s="569"/>
      <c r="AI36" s="569"/>
      <c r="AJ36" s="569"/>
      <c r="AK36" s="569"/>
      <c r="AL36" s="569"/>
      <c r="AM36" s="569"/>
      <c r="AN36" s="569"/>
      <c r="AO36" s="569"/>
      <c r="AP36" s="569"/>
    </row>
    <row r="37" spans="1:42" s="80" customFormat="1" x14ac:dyDescent="0.35">
      <c r="A37" s="574"/>
      <c r="B37" s="443"/>
      <c r="C37" s="442" t="s">
        <v>113</v>
      </c>
      <c r="D37" s="508"/>
      <c r="E37" s="508"/>
      <c r="F37" s="508"/>
      <c r="G37" s="508"/>
      <c r="H37" s="508"/>
      <c r="I37" s="508"/>
      <c r="J37" s="509"/>
      <c r="K37" s="509"/>
      <c r="L37" s="95"/>
      <c r="M37" s="95"/>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L37" s="569"/>
      <c r="AM37" s="569"/>
      <c r="AN37" s="569"/>
      <c r="AO37" s="569"/>
      <c r="AP37" s="569"/>
    </row>
    <row r="38" spans="1:42" s="80" customFormat="1" x14ac:dyDescent="0.35">
      <c r="A38" s="574"/>
      <c r="B38" s="443">
        <v>11</v>
      </c>
      <c r="C38" s="442" t="s">
        <v>121</v>
      </c>
      <c r="D38" s="304">
        <v>0</v>
      </c>
      <c r="E38" s="304">
        <v>0</v>
      </c>
      <c r="F38" s="304">
        <v>0</v>
      </c>
      <c r="G38" s="55">
        <v>0</v>
      </c>
      <c r="H38" s="304">
        <v>0</v>
      </c>
      <c r="I38" s="304">
        <v>0</v>
      </c>
      <c r="J38" s="55">
        <v>0</v>
      </c>
      <c r="K38" s="55">
        <v>0</v>
      </c>
      <c r="L38" s="95"/>
      <c r="M38" s="95"/>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569"/>
      <c r="AN38" s="569"/>
      <c r="AO38" s="569"/>
      <c r="AP38" s="569"/>
    </row>
    <row r="39" spans="1:42" s="80" customFormat="1" x14ac:dyDescent="0.35">
      <c r="A39" s="574"/>
      <c r="B39" s="443">
        <v>12</v>
      </c>
      <c r="C39" s="442" t="s">
        <v>122</v>
      </c>
      <c r="D39" s="304">
        <v>0</v>
      </c>
      <c r="E39" s="304">
        <v>0</v>
      </c>
      <c r="F39" s="304">
        <v>0</v>
      </c>
      <c r="G39" s="55">
        <v>0</v>
      </c>
      <c r="H39" s="304">
        <v>0</v>
      </c>
      <c r="I39" s="304">
        <v>0</v>
      </c>
      <c r="J39" s="55">
        <v>0</v>
      </c>
      <c r="K39" s="55">
        <v>0</v>
      </c>
      <c r="L39" s="95"/>
      <c r="M39" s="95"/>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row>
    <row r="40" spans="1:42" s="80" customFormat="1" ht="25" x14ac:dyDescent="0.35">
      <c r="A40" s="574"/>
      <c r="B40" s="443">
        <v>13</v>
      </c>
      <c r="C40" s="442" t="s">
        <v>123</v>
      </c>
      <c r="D40" s="304">
        <v>0</v>
      </c>
      <c r="E40" s="304">
        <v>0</v>
      </c>
      <c r="F40" s="304">
        <v>0</v>
      </c>
      <c r="G40" s="55">
        <v>0</v>
      </c>
      <c r="H40" s="304">
        <v>0</v>
      </c>
      <c r="I40" s="304">
        <v>0</v>
      </c>
      <c r="J40" s="55">
        <v>0</v>
      </c>
      <c r="K40" s="55">
        <v>0</v>
      </c>
      <c r="L40" s="95"/>
      <c r="M40" s="95"/>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row>
    <row r="41" spans="1:42" s="80" customFormat="1" x14ac:dyDescent="0.35">
      <c r="A41" s="574"/>
      <c r="B41" s="443">
        <v>14</v>
      </c>
      <c r="C41" s="442" t="s">
        <v>124</v>
      </c>
      <c r="D41" s="304">
        <v>0</v>
      </c>
      <c r="E41" s="304">
        <v>0</v>
      </c>
      <c r="F41" s="304">
        <v>0</v>
      </c>
      <c r="G41" s="55">
        <v>0</v>
      </c>
      <c r="H41" s="304">
        <v>0</v>
      </c>
      <c r="I41" s="304">
        <v>0</v>
      </c>
      <c r="J41" s="55">
        <v>0</v>
      </c>
      <c r="K41" s="55">
        <v>0</v>
      </c>
      <c r="L41" s="95"/>
      <c r="M41" s="95"/>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row>
    <row r="42" spans="1:42" s="80" customFormat="1" ht="13" x14ac:dyDescent="0.35">
      <c r="A42" s="574"/>
      <c r="B42" s="162">
        <v>15</v>
      </c>
      <c r="C42" s="98" t="s">
        <v>125</v>
      </c>
      <c r="D42" s="306">
        <f t="shared" ref="D42:I42" si="14">SUM(D36:D41)</f>
        <v>0</v>
      </c>
      <c r="E42" s="306">
        <f>SUM(E36:E41)</f>
        <v>0</v>
      </c>
      <c r="F42" s="306">
        <f t="shared" si="14"/>
        <v>0</v>
      </c>
      <c r="G42" s="306">
        <f t="shared" si="14"/>
        <v>0</v>
      </c>
      <c r="H42" s="306">
        <f t="shared" si="14"/>
        <v>0</v>
      </c>
      <c r="I42" s="306">
        <f t="shared" si="14"/>
        <v>0</v>
      </c>
      <c r="J42" s="64">
        <f>SUM(J36:J41)</f>
        <v>0</v>
      </c>
      <c r="K42" s="64">
        <f>SUM(K36:K41)</f>
        <v>0</v>
      </c>
      <c r="L42" s="95"/>
      <c r="M42" s="95"/>
      <c r="N42" s="569"/>
      <c r="O42" s="569"/>
      <c r="P42" s="569"/>
      <c r="Q42" s="569"/>
      <c r="R42" s="569"/>
      <c r="S42" s="569"/>
      <c r="T42" s="569"/>
      <c r="U42" s="569"/>
      <c r="V42" s="569"/>
      <c r="W42" s="569"/>
      <c r="X42" s="569"/>
      <c r="Y42" s="569"/>
      <c r="Z42" s="569"/>
      <c r="AA42" s="569"/>
      <c r="AB42" s="569"/>
      <c r="AC42" s="569"/>
      <c r="AD42" s="569"/>
      <c r="AE42" s="569"/>
      <c r="AF42" s="569"/>
      <c r="AG42" s="569"/>
      <c r="AH42" s="569"/>
      <c r="AI42" s="569"/>
      <c r="AJ42" s="569"/>
      <c r="AK42" s="569"/>
      <c r="AL42" s="569"/>
      <c r="AM42" s="569"/>
      <c r="AN42" s="569"/>
      <c r="AO42" s="569"/>
      <c r="AP42" s="569"/>
    </row>
    <row r="43" spans="1:42" s="80" customFormat="1" x14ac:dyDescent="0.35">
      <c r="A43" s="574"/>
      <c r="B43" s="443"/>
      <c r="C43" s="442" t="s">
        <v>113</v>
      </c>
      <c r="D43" s="508"/>
      <c r="E43" s="508"/>
      <c r="F43" s="508"/>
      <c r="G43" s="508"/>
      <c r="H43" s="508"/>
      <c r="I43" s="508"/>
      <c r="J43" s="509"/>
      <c r="K43" s="509"/>
      <c r="L43" s="95"/>
      <c r="M43" s="95"/>
      <c r="N43" s="569"/>
      <c r="O43" s="569"/>
      <c r="P43" s="569"/>
      <c r="Q43" s="569"/>
      <c r="R43" s="569"/>
      <c r="S43" s="569"/>
      <c r="T43" s="569"/>
      <c r="U43" s="569"/>
      <c r="V43" s="569"/>
      <c r="W43" s="569"/>
      <c r="X43" s="569"/>
      <c r="Y43" s="569"/>
      <c r="Z43" s="569"/>
      <c r="AA43" s="569"/>
      <c r="AB43" s="569"/>
      <c r="AC43" s="569"/>
      <c r="AD43" s="569"/>
      <c r="AE43" s="569"/>
      <c r="AF43" s="569"/>
      <c r="AG43" s="569"/>
      <c r="AH43" s="569"/>
      <c r="AI43" s="569"/>
      <c r="AJ43" s="569"/>
      <c r="AK43" s="569"/>
      <c r="AL43" s="569"/>
      <c r="AM43" s="569"/>
      <c r="AN43" s="569"/>
      <c r="AO43" s="569"/>
      <c r="AP43" s="569"/>
    </row>
    <row r="44" spans="1:42" s="80" customFormat="1" ht="13" x14ac:dyDescent="0.35">
      <c r="A44" s="574"/>
      <c r="B44" s="162">
        <v>16</v>
      </c>
      <c r="C44" s="98" t="s">
        <v>126</v>
      </c>
      <c r="D44" s="508"/>
      <c r="E44" s="508"/>
      <c r="F44" s="508"/>
      <c r="G44" s="508"/>
      <c r="H44" s="508"/>
      <c r="I44" s="508"/>
      <c r="J44" s="509"/>
      <c r="K44" s="509"/>
      <c r="L44" s="95"/>
      <c r="M44" s="95"/>
      <c r="N44" s="569"/>
      <c r="O44" s="569"/>
      <c r="P44" s="569"/>
      <c r="Q44" s="569"/>
      <c r="R44" s="569"/>
      <c r="S44" s="569"/>
      <c r="T44" s="569"/>
      <c r="U44" s="569"/>
      <c r="V44" s="569"/>
      <c r="W44" s="569"/>
      <c r="X44" s="569"/>
      <c r="Y44" s="569"/>
      <c r="Z44" s="569"/>
      <c r="AA44" s="569"/>
      <c r="AB44" s="569"/>
      <c r="AC44" s="569"/>
      <c r="AD44" s="569"/>
      <c r="AE44" s="569"/>
      <c r="AF44" s="569"/>
      <c r="AG44" s="569"/>
      <c r="AH44" s="569"/>
      <c r="AI44" s="569"/>
      <c r="AJ44" s="569"/>
      <c r="AK44" s="569"/>
      <c r="AL44" s="569"/>
      <c r="AM44" s="569"/>
      <c r="AN44" s="569"/>
      <c r="AO44" s="569"/>
      <c r="AP44" s="569"/>
    </row>
    <row r="45" spans="1:42" s="80" customFormat="1" x14ac:dyDescent="0.35">
      <c r="A45" s="574"/>
      <c r="B45" s="443" t="s">
        <v>127</v>
      </c>
      <c r="C45" s="442" t="s">
        <v>128</v>
      </c>
      <c r="D45" s="304">
        <v>0</v>
      </c>
      <c r="E45" s="304">
        <v>0</v>
      </c>
      <c r="F45" s="304">
        <v>0</v>
      </c>
      <c r="G45" s="55">
        <v>0</v>
      </c>
      <c r="H45" s="304">
        <v>0</v>
      </c>
      <c r="I45" s="304">
        <v>0</v>
      </c>
      <c r="J45" s="55">
        <v>0</v>
      </c>
      <c r="K45" s="55">
        <v>0</v>
      </c>
      <c r="L45" s="95"/>
      <c r="M45" s="95"/>
      <c r="N45" s="569"/>
      <c r="O45" s="569"/>
      <c r="P45" s="569"/>
      <c r="Q45" s="569"/>
      <c r="R45" s="569"/>
      <c r="S45" s="569"/>
      <c r="T45" s="569"/>
      <c r="U45" s="569"/>
      <c r="V45" s="569"/>
      <c r="W45" s="569"/>
      <c r="X45" s="569"/>
      <c r="Y45" s="569"/>
      <c r="Z45" s="569"/>
      <c r="AA45" s="569"/>
      <c r="AB45" s="569"/>
      <c r="AC45" s="569"/>
      <c r="AD45" s="569"/>
      <c r="AE45" s="569"/>
      <c r="AF45" s="569"/>
      <c r="AG45" s="569"/>
      <c r="AH45" s="569"/>
      <c r="AI45" s="569"/>
      <c r="AJ45" s="569"/>
      <c r="AK45" s="569"/>
      <c r="AL45" s="569"/>
      <c r="AM45" s="569"/>
      <c r="AN45" s="569"/>
      <c r="AO45" s="569"/>
      <c r="AP45" s="569"/>
    </row>
    <row r="46" spans="1:42" s="80" customFormat="1" x14ac:dyDescent="0.35">
      <c r="A46" s="574"/>
      <c r="B46" s="443" t="s">
        <v>129</v>
      </c>
      <c r="C46" s="442" t="s">
        <v>130</v>
      </c>
      <c r="D46" s="304">
        <v>0</v>
      </c>
      <c r="E46" s="304">
        <v>0</v>
      </c>
      <c r="F46" s="304">
        <v>0</v>
      </c>
      <c r="G46" s="55">
        <v>0</v>
      </c>
      <c r="H46" s="304">
        <v>0</v>
      </c>
      <c r="I46" s="304">
        <v>0</v>
      </c>
      <c r="J46" s="55">
        <v>0</v>
      </c>
      <c r="K46" s="55">
        <v>0</v>
      </c>
      <c r="L46" s="95"/>
      <c r="M46" s="95"/>
      <c r="N46" s="569"/>
      <c r="O46" s="569"/>
      <c r="P46" s="569"/>
      <c r="Q46" s="569"/>
      <c r="R46" s="569"/>
      <c r="S46" s="569"/>
      <c r="T46" s="569"/>
      <c r="U46" s="569"/>
      <c r="V46" s="569"/>
      <c r="W46" s="569"/>
      <c r="X46" s="569"/>
      <c r="Y46" s="569"/>
      <c r="Z46" s="569"/>
      <c r="AA46" s="569"/>
      <c r="AB46" s="569"/>
      <c r="AC46" s="569"/>
      <c r="AD46" s="569"/>
      <c r="AE46" s="569"/>
      <c r="AF46" s="569"/>
      <c r="AG46" s="569"/>
      <c r="AH46" s="569"/>
      <c r="AI46" s="569"/>
      <c r="AJ46" s="569"/>
      <c r="AK46" s="569"/>
      <c r="AL46" s="569"/>
      <c r="AM46" s="569"/>
      <c r="AN46" s="569"/>
      <c r="AO46" s="569"/>
      <c r="AP46" s="569"/>
    </row>
    <row r="47" spans="1:42" s="80" customFormat="1" x14ac:dyDescent="0.35">
      <c r="A47" s="574"/>
      <c r="B47" s="443" t="s">
        <v>131</v>
      </c>
      <c r="C47" s="442" t="s">
        <v>132</v>
      </c>
      <c r="D47" s="304">
        <v>0</v>
      </c>
      <c r="E47" s="304">
        <v>0</v>
      </c>
      <c r="F47" s="304">
        <v>0</v>
      </c>
      <c r="G47" s="55">
        <v>0</v>
      </c>
      <c r="H47" s="304">
        <v>0</v>
      </c>
      <c r="I47" s="304">
        <v>0</v>
      </c>
      <c r="J47" s="55">
        <v>0</v>
      </c>
      <c r="K47" s="55">
        <v>0</v>
      </c>
      <c r="L47" s="95"/>
      <c r="M47" s="95"/>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569"/>
      <c r="AK47" s="569"/>
      <c r="AL47" s="569"/>
      <c r="AM47" s="569"/>
      <c r="AN47" s="569"/>
      <c r="AO47" s="569"/>
      <c r="AP47" s="569"/>
    </row>
    <row r="48" spans="1:42" s="80" customFormat="1" x14ac:dyDescent="0.35">
      <c r="A48" s="574"/>
      <c r="B48" s="443" t="s">
        <v>133</v>
      </c>
      <c r="C48" s="442" t="s">
        <v>134</v>
      </c>
      <c r="D48" s="304">
        <v>0</v>
      </c>
      <c r="E48" s="304">
        <v>0</v>
      </c>
      <c r="F48" s="304">
        <v>0</v>
      </c>
      <c r="G48" s="55">
        <v>0</v>
      </c>
      <c r="H48" s="304">
        <v>0</v>
      </c>
      <c r="I48" s="304">
        <v>0</v>
      </c>
      <c r="J48" s="55">
        <v>0</v>
      </c>
      <c r="K48" s="55">
        <v>0</v>
      </c>
      <c r="L48" s="95"/>
      <c r="M48" s="95"/>
      <c r="N48" s="569"/>
      <c r="O48" s="569"/>
      <c r="P48" s="569"/>
      <c r="Q48" s="569"/>
      <c r="R48" s="569"/>
      <c r="S48" s="569"/>
      <c r="T48" s="569"/>
      <c r="U48" s="569"/>
      <c r="V48" s="569"/>
      <c r="W48" s="569"/>
      <c r="X48" s="569"/>
      <c r="Y48" s="569"/>
      <c r="Z48" s="569"/>
      <c r="AA48" s="569"/>
      <c r="AB48" s="569"/>
      <c r="AC48" s="569"/>
      <c r="AD48" s="569"/>
      <c r="AE48" s="569"/>
      <c r="AF48" s="569"/>
      <c r="AG48" s="569"/>
      <c r="AH48" s="569"/>
      <c r="AI48" s="569"/>
      <c r="AJ48" s="569"/>
      <c r="AK48" s="569"/>
      <c r="AL48" s="569"/>
      <c r="AM48" s="569"/>
      <c r="AN48" s="569"/>
      <c r="AO48" s="569"/>
      <c r="AP48" s="569"/>
    </row>
    <row r="49" spans="1:42" s="80" customFormat="1" x14ac:dyDescent="0.35">
      <c r="A49" s="574"/>
      <c r="B49" s="443" t="s">
        <v>135</v>
      </c>
      <c r="C49" s="442" t="s">
        <v>136</v>
      </c>
      <c r="D49" s="307">
        <f>SUM(D45:D48)</f>
        <v>0</v>
      </c>
      <c r="E49" s="307">
        <f t="shared" ref="E49:J49" si="15">SUM(E45:E48)</f>
        <v>0</v>
      </c>
      <c r="F49" s="307">
        <f t="shared" si="15"/>
        <v>0</v>
      </c>
      <c r="G49" s="307">
        <f t="shared" si="15"/>
        <v>0</v>
      </c>
      <c r="H49" s="307">
        <f t="shared" si="15"/>
        <v>0</v>
      </c>
      <c r="I49" s="307">
        <f t="shared" si="15"/>
        <v>0</v>
      </c>
      <c r="J49" s="58">
        <f t="shared" si="15"/>
        <v>0</v>
      </c>
      <c r="K49" s="58">
        <f>SUM(K45:K48)</f>
        <v>0</v>
      </c>
      <c r="L49" s="95"/>
      <c r="M49" s="95"/>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69"/>
      <c r="AK49" s="569"/>
      <c r="AL49" s="569"/>
      <c r="AM49" s="569"/>
      <c r="AN49" s="569"/>
      <c r="AO49" s="569"/>
      <c r="AP49" s="569"/>
    </row>
    <row r="50" spans="1:42" s="80" customFormat="1" x14ac:dyDescent="0.35">
      <c r="A50" s="574"/>
      <c r="B50" s="443" t="s">
        <v>137</v>
      </c>
      <c r="C50" s="442" t="s">
        <v>138</v>
      </c>
      <c r="D50" s="304">
        <v>0</v>
      </c>
      <c r="E50" s="304">
        <v>0</v>
      </c>
      <c r="F50" s="304">
        <v>0</v>
      </c>
      <c r="G50" s="55">
        <v>0</v>
      </c>
      <c r="H50" s="304">
        <v>0</v>
      </c>
      <c r="I50" s="304">
        <v>0</v>
      </c>
      <c r="J50" s="55">
        <v>0</v>
      </c>
      <c r="K50" s="55">
        <v>0</v>
      </c>
      <c r="L50" s="95"/>
      <c r="M50" s="95"/>
      <c r="N50" s="569"/>
      <c r="O50" s="569"/>
      <c r="P50" s="569"/>
      <c r="Q50" s="569"/>
      <c r="R50" s="569"/>
      <c r="S50" s="569"/>
      <c r="T50" s="569"/>
      <c r="U50" s="569"/>
      <c r="V50" s="569"/>
      <c r="W50" s="569"/>
      <c r="X50" s="569"/>
      <c r="Y50" s="569"/>
      <c r="Z50" s="569"/>
      <c r="AA50" s="569"/>
      <c r="AB50" s="569"/>
      <c r="AC50" s="569"/>
      <c r="AD50" s="569"/>
      <c r="AE50" s="569"/>
      <c r="AF50" s="569"/>
      <c r="AG50" s="569"/>
      <c r="AH50" s="569"/>
      <c r="AI50" s="569"/>
      <c r="AJ50" s="569"/>
      <c r="AK50" s="569"/>
      <c r="AL50" s="569"/>
      <c r="AM50" s="569"/>
      <c r="AN50" s="569"/>
      <c r="AO50" s="569"/>
      <c r="AP50" s="569"/>
    </row>
    <row r="51" spans="1:42" s="80" customFormat="1" ht="13" x14ac:dyDescent="0.35">
      <c r="A51" s="574"/>
      <c r="B51" s="443" t="s">
        <v>139</v>
      </c>
      <c r="C51" s="442" t="s">
        <v>140</v>
      </c>
      <c r="D51" s="306">
        <f t="shared" ref="D51:J51" si="16">SUM(D49:D50)</f>
        <v>0</v>
      </c>
      <c r="E51" s="306">
        <f t="shared" si="16"/>
        <v>0</v>
      </c>
      <c r="F51" s="306">
        <f t="shared" si="16"/>
        <v>0</v>
      </c>
      <c r="G51" s="306">
        <f t="shared" si="16"/>
        <v>0</v>
      </c>
      <c r="H51" s="306">
        <f t="shared" si="16"/>
        <v>0</v>
      </c>
      <c r="I51" s="306">
        <f t="shared" si="16"/>
        <v>0</v>
      </c>
      <c r="J51" s="64">
        <f t="shared" si="16"/>
        <v>0</v>
      </c>
      <c r="K51" s="64">
        <f>SUM(K49:K50)</f>
        <v>0</v>
      </c>
      <c r="L51" s="95"/>
      <c r="M51" s="95"/>
      <c r="N51" s="569"/>
      <c r="O51" s="569"/>
      <c r="P51" s="569"/>
      <c r="Q51" s="569"/>
      <c r="R51" s="569"/>
      <c r="S51" s="569"/>
      <c r="T51" s="569"/>
      <c r="U51" s="569"/>
      <c r="V51" s="569"/>
      <c r="W51" s="569"/>
      <c r="X51" s="569"/>
      <c r="Y51" s="569"/>
      <c r="Z51" s="569"/>
      <c r="AA51" s="569"/>
      <c r="AB51" s="569"/>
      <c r="AC51" s="569"/>
      <c r="AD51" s="569"/>
      <c r="AE51" s="569"/>
      <c r="AF51" s="569"/>
      <c r="AG51" s="569"/>
      <c r="AH51" s="569"/>
      <c r="AI51" s="569"/>
      <c r="AJ51" s="569"/>
      <c r="AK51" s="569"/>
      <c r="AL51" s="569"/>
      <c r="AM51" s="569"/>
      <c r="AN51" s="569"/>
      <c r="AO51" s="569"/>
      <c r="AP51" s="569"/>
    </row>
    <row r="52" spans="1:42" s="80" customFormat="1" x14ac:dyDescent="0.35">
      <c r="A52" s="574"/>
      <c r="B52" s="443"/>
      <c r="C52" s="442"/>
      <c r="D52" s="508"/>
      <c r="E52" s="508"/>
      <c r="F52" s="508"/>
      <c r="G52" s="508"/>
      <c r="H52" s="508"/>
      <c r="I52" s="508"/>
      <c r="J52" s="509"/>
      <c r="K52" s="509"/>
      <c r="L52" s="95"/>
      <c r="M52" s="95"/>
      <c r="N52" s="569"/>
      <c r="O52" s="569"/>
      <c r="P52" s="569"/>
      <c r="Q52" s="569"/>
      <c r="R52" s="569"/>
      <c r="S52" s="569"/>
      <c r="T52" s="569"/>
      <c r="U52" s="569"/>
      <c r="V52" s="569"/>
      <c r="W52" s="569"/>
      <c r="X52" s="569"/>
      <c r="Y52" s="569"/>
      <c r="Z52" s="569"/>
      <c r="AA52" s="569"/>
      <c r="AB52" s="569"/>
      <c r="AC52" s="569"/>
      <c r="AD52" s="569"/>
      <c r="AE52" s="569"/>
      <c r="AF52" s="569"/>
      <c r="AG52" s="569"/>
      <c r="AH52" s="569"/>
      <c r="AI52" s="569"/>
      <c r="AJ52" s="569"/>
      <c r="AK52" s="569"/>
      <c r="AL52" s="569"/>
      <c r="AM52" s="569"/>
      <c r="AN52" s="569"/>
      <c r="AO52" s="569"/>
      <c r="AP52" s="569"/>
    </row>
    <row r="53" spans="1:42" s="80" customFormat="1" ht="13" x14ac:dyDescent="0.35">
      <c r="A53" s="574"/>
      <c r="B53" s="162">
        <v>17</v>
      </c>
      <c r="C53" s="98" t="s">
        <v>141</v>
      </c>
      <c r="D53" s="508"/>
      <c r="E53" s="508"/>
      <c r="F53" s="508"/>
      <c r="G53" s="508"/>
      <c r="H53" s="508"/>
      <c r="I53" s="508"/>
      <c r="J53" s="509"/>
      <c r="K53" s="509"/>
      <c r="L53" s="95"/>
      <c r="M53" s="95"/>
      <c r="N53" s="569"/>
      <c r="O53" s="569"/>
      <c r="P53" s="569"/>
      <c r="Q53" s="569"/>
      <c r="R53" s="569"/>
      <c r="S53" s="569"/>
      <c r="T53" s="569"/>
      <c r="U53" s="569"/>
      <c r="V53" s="569"/>
      <c r="W53" s="569"/>
      <c r="X53" s="569"/>
      <c r="Y53" s="569"/>
      <c r="Z53" s="569"/>
      <c r="AA53" s="569"/>
      <c r="AB53" s="569"/>
      <c r="AC53" s="569"/>
      <c r="AD53" s="569"/>
      <c r="AE53" s="569"/>
      <c r="AF53" s="569"/>
      <c r="AG53" s="569"/>
      <c r="AH53" s="569"/>
      <c r="AI53" s="569"/>
      <c r="AJ53" s="569"/>
      <c r="AK53" s="569"/>
      <c r="AL53" s="569"/>
      <c r="AM53" s="569"/>
      <c r="AN53" s="569"/>
      <c r="AO53" s="569"/>
      <c r="AP53" s="569"/>
    </row>
    <row r="54" spans="1:42" s="80" customFormat="1" x14ac:dyDescent="0.35">
      <c r="A54" s="574"/>
      <c r="B54" s="443" t="s">
        <v>142</v>
      </c>
      <c r="C54" s="442" t="s">
        <v>143</v>
      </c>
      <c r="D54" s="304">
        <v>0</v>
      </c>
      <c r="E54" s="304">
        <v>0</v>
      </c>
      <c r="F54" s="304">
        <v>0</v>
      </c>
      <c r="G54" s="55">
        <v>0</v>
      </c>
      <c r="H54" s="304">
        <v>0</v>
      </c>
      <c r="I54" s="304">
        <v>0</v>
      </c>
      <c r="J54" s="55">
        <v>0</v>
      </c>
      <c r="K54" s="55">
        <v>0</v>
      </c>
      <c r="L54" s="95"/>
      <c r="M54" s="95"/>
      <c r="N54" s="569"/>
      <c r="O54" s="569"/>
      <c r="P54" s="569"/>
      <c r="Q54" s="569"/>
      <c r="R54" s="569"/>
      <c r="S54" s="569"/>
      <c r="T54" s="569"/>
      <c r="U54" s="569"/>
      <c r="V54" s="569"/>
      <c r="W54" s="569"/>
      <c r="X54" s="569"/>
      <c r="Y54" s="569"/>
      <c r="Z54" s="569"/>
      <c r="AA54" s="569"/>
      <c r="AB54" s="569"/>
      <c r="AC54" s="569"/>
      <c r="AD54" s="569"/>
      <c r="AE54" s="569"/>
      <c r="AF54" s="569"/>
      <c r="AG54" s="569"/>
      <c r="AH54" s="569"/>
      <c r="AI54" s="569"/>
      <c r="AJ54" s="569"/>
      <c r="AK54" s="569"/>
      <c r="AL54" s="569"/>
      <c r="AM54" s="569"/>
      <c r="AN54" s="569"/>
      <c r="AO54" s="569"/>
      <c r="AP54" s="569"/>
    </row>
    <row r="55" spans="1:42" s="80" customFormat="1" x14ac:dyDescent="0.35">
      <c r="A55" s="574"/>
      <c r="B55" s="443" t="s">
        <v>144</v>
      </c>
      <c r="C55" s="580" t="s">
        <v>145</v>
      </c>
      <c r="D55" s="308">
        <f t="shared" ref="D55:K55" si="17">D36-D54</f>
        <v>0</v>
      </c>
      <c r="E55" s="308">
        <f t="shared" si="17"/>
        <v>0</v>
      </c>
      <c r="F55" s="308">
        <f t="shared" si="17"/>
        <v>0</v>
      </c>
      <c r="G55" s="308">
        <f t="shared" si="17"/>
        <v>0</v>
      </c>
      <c r="H55" s="308">
        <f t="shared" si="17"/>
        <v>0</v>
      </c>
      <c r="I55" s="308">
        <f t="shared" si="17"/>
        <v>0</v>
      </c>
      <c r="J55" s="65">
        <f t="shared" si="17"/>
        <v>0</v>
      </c>
      <c r="K55" s="65">
        <f t="shared" si="17"/>
        <v>0</v>
      </c>
      <c r="L55" s="95"/>
      <c r="M55" s="95"/>
      <c r="N55" s="569"/>
      <c r="O55" s="569"/>
      <c r="P55" s="569"/>
      <c r="Q55" s="569"/>
      <c r="R55" s="569"/>
      <c r="S55" s="569"/>
      <c r="T55" s="569"/>
      <c r="U55" s="569"/>
      <c r="V55" s="569"/>
      <c r="W55" s="569"/>
      <c r="X55" s="569"/>
      <c r="Y55" s="569"/>
      <c r="Z55" s="569"/>
      <c r="AA55" s="569"/>
      <c r="AB55" s="569"/>
      <c r="AC55" s="569"/>
      <c r="AD55" s="569"/>
      <c r="AE55" s="569"/>
      <c r="AF55" s="569"/>
      <c r="AG55" s="569"/>
      <c r="AH55" s="569"/>
      <c r="AI55" s="569"/>
      <c r="AJ55" s="569"/>
      <c r="AK55" s="569"/>
      <c r="AL55" s="569"/>
      <c r="AM55" s="569"/>
      <c r="AN55" s="569"/>
      <c r="AO55" s="569"/>
      <c r="AP55" s="569"/>
    </row>
    <row r="56" spans="1:42" s="80" customFormat="1" x14ac:dyDescent="0.35">
      <c r="A56" s="581"/>
      <c r="B56" s="582"/>
      <c r="C56" s="442"/>
      <c r="D56" s="508" t="s">
        <v>146</v>
      </c>
      <c r="E56" s="508" t="s">
        <v>146</v>
      </c>
      <c r="F56" s="508"/>
      <c r="G56" s="508"/>
      <c r="H56" s="508"/>
      <c r="I56" s="508"/>
      <c r="J56" s="509"/>
      <c r="K56" s="509"/>
      <c r="L56" s="94"/>
      <c r="M56" s="94"/>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69"/>
      <c r="AL56" s="569"/>
      <c r="AM56" s="569"/>
      <c r="AN56" s="569"/>
      <c r="AO56" s="569"/>
      <c r="AP56" s="569"/>
    </row>
    <row r="57" spans="1:42" s="80" customFormat="1" ht="13" x14ac:dyDescent="0.35">
      <c r="A57" s="574"/>
      <c r="B57" s="32" t="s">
        <v>147</v>
      </c>
      <c r="C57" s="265"/>
      <c r="D57" s="315"/>
      <c r="E57" s="315"/>
      <c r="F57" s="583"/>
      <c r="G57" s="583"/>
      <c r="H57" s="583"/>
      <c r="I57" s="583"/>
      <c r="J57" s="584"/>
      <c r="K57" s="584"/>
      <c r="L57" s="94"/>
      <c r="M57" s="94"/>
      <c r="N57" s="569"/>
      <c r="O57" s="569"/>
      <c r="P57" s="569"/>
      <c r="Q57" s="569"/>
      <c r="R57" s="569"/>
      <c r="S57" s="569"/>
      <c r="T57" s="569"/>
      <c r="U57" s="569"/>
      <c r="V57" s="569"/>
      <c r="W57" s="569"/>
      <c r="X57" s="569"/>
      <c r="Y57" s="569"/>
      <c r="Z57" s="569"/>
      <c r="AA57" s="569"/>
      <c r="AB57" s="569"/>
      <c r="AC57" s="569"/>
      <c r="AD57" s="569"/>
      <c r="AE57" s="569"/>
      <c r="AF57" s="569"/>
      <c r="AG57" s="569"/>
      <c r="AH57" s="569"/>
      <c r="AI57" s="569"/>
      <c r="AJ57" s="569"/>
      <c r="AK57" s="569"/>
      <c r="AL57" s="569"/>
      <c r="AM57" s="569"/>
      <c r="AN57" s="569"/>
      <c r="AO57" s="569"/>
      <c r="AP57" s="569"/>
    </row>
    <row r="58" spans="1:42" s="80" customFormat="1" ht="13" x14ac:dyDescent="0.35">
      <c r="A58" s="574"/>
      <c r="B58" s="162" t="s">
        <v>148</v>
      </c>
      <c r="C58" s="98" t="s">
        <v>84</v>
      </c>
      <c r="D58" s="508"/>
      <c r="E58" s="508"/>
      <c r="F58" s="508"/>
      <c r="G58" s="508"/>
      <c r="H58" s="508"/>
      <c r="I58" s="508"/>
      <c r="J58" s="509"/>
      <c r="K58" s="509"/>
      <c r="L58" s="94"/>
      <c r="M58" s="94"/>
      <c r="N58" s="569"/>
      <c r="O58" s="569"/>
      <c r="P58" s="569"/>
      <c r="Q58" s="569"/>
      <c r="R58" s="569"/>
      <c r="S58" s="569"/>
      <c r="T58" s="569"/>
      <c r="U58" s="569"/>
      <c r="V58" s="569"/>
      <c r="W58" s="569"/>
      <c r="X58" s="569"/>
      <c r="Y58" s="569"/>
      <c r="Z58" s="569"/>
      <c r="AA58" s="569"/>
      <c r="AB58" s="569"/>
      <c r="AC58" s="569"/>
      <c r="AD58" s="569"/>
      <c r="AE58" s="569"/>
      <c r="AF58" s="569"/>
      <c r="AG58" s="569"/>
      <c r="AH58" s="569"/>
      <c r="AI58" s="569"/>
      <c r="AJ58" s="569"/>
      <c r="AK58" s="569"/>
      <c r="AL58" s="569"/>
      <c r="AM58" s="569"/>
      <c r="AN58" s="569"/>
      <c r="AO58" s="569"/>
      <c r="AP58" s="569"/>
    </row>
    <row r="59" spans="1:42" s="80" customFormat="1" x14ac:dyDescent="0.35">
      <c r="A59" s="574"/>
      <c r="B59" s="443" t="s">
        <v>149</v>
      </c>
      <c r="C59" s="442" t="s">
        <v>150</v>
      </c>
      <c r="D59" s="304">
        <v>0</v>
      </c>
      <c r="E59" s="304">
        <v>0</v>
      </c>
      <c r="F59" s="304">
        <v>0</v>
      </c>
      <c r="G59" s="55">
        <v>0</v>
      </c>
      <c r="H59" s="304">
        <v>0</v>
      </c>
      <c r="I59" s="304">
        <v>0</v>
      </c>
      <c r="J59" s="55">
        <v>0</v>
      </c>
      <c r="K59" s="55">
        <v>0</v>
      </c>
      <c r="L59" s="94"/>
      <c r="M59" s="94"/>
      <c r="N59" s="569"/>
      <c r="O59" s="569"/>
      <c r="P59" s="569"/>
      <c r="Q59" s="569"/>
      <c r="R59" s="569"/>
      <c r="S59" s="569"/>
      <c r="T59" s="569"/>
      <c r="U59" s="569"/>
      <c r="V59" s="569"/>
      <c r="W59" s="569"/>
      <c r="X59" s="569"/>
      <c r="Y59" s="569"/>
      <c r="Z59" s="569"/>
      <c r="AA59" s="569"/>
      <c r="AB59" s="569"/>
      <c r="AC59" s="569"/>
      <c r="AD59" s="569"/>
      <c r="AE59" s="569"/>
      <c r="AF59" s="569"/>
      <c r="AG59" s="569"/>
      <c r="AH59" s="569"/>
      <c r="AI59" s="569"/>
      <c r="AJ59" s="569"/>
      <c r="AK59" s="569"/>
      <c r="AL59" s="569"/>
      <c r="AM59" s="569"/>
      <c r="AN59" s="569"/>
      <c r="AO59" s="569"/>
      <c r="AP59" s="569"/>
    </row>
    <row r="60" spans="1:42" s="80" customFormat="1" x14ac:dyDescent="0.35">
      <c r="A60" s="574"/>
      <c r="B60" s="443" t="s">
        <v>151</v>
      </c>
      <c r="C60" s="442" t="s">
        <v>152</v>
      </c>
      <c r="D60" s="304">
        <v>0</v>
      </c>
      <c r="E60" s="304">
        <v>0</v>
      </c>
      <c r="F60" s="304">
        <v>0</v>
      </c>
      <c r="G60" s="55">
        <v>0</v>
      </c>
      <c r="H60" s="304">
        <v>0</v>
      </c>
      <c r="I60" s="304">
        <v>0</v>
      </c>
      <c r="J60" s="55">
        <v>0</v>
      </c>
      <c r="K60" s="55">
        <v>0</v>
      </c>
      <c r="L60" s="95"/>
      <c r="M60" s="95"/>
      <c r="N60" s="569"/>
      <c r="O60" s="569"/>
      <c r="P60" s="569"/>
      <c r="Q60" s="569"/>
      <c r="R60" s="569"/>
      <c r="S60" s="569"/>
      <c r="T60" s="569"/>
      <c r="U60" s="569"/>
      <c r="V60" s="569"/>
      <c r="W60" s="569"/>
      <c r="X60" s="569"/>
      <c r="Y60" s="569"/>
      <c r="Z60" s="569"/>
      <c r="AA60" s="569"/>
      <c r="AB60" s="569"/>
      <c r="AC60" s="569"/>
      <c r="AD60" s="569"/>
      <c r="AE60" s="569"/>
      <c r="AF60" s="569"/>
      <c r="AG60" s="569"/>
      <c r="AH60" s="569"/>
      <c r="AI60" s="569"/>
      <c r="AJ60" s="569"/>
      <c r="AK60" s="569"/>
      <c r="AL60" s="569"/>
      <c r="AM60" s="569"/>
      <c r="AN60" s="569"/>
      <c r="AO60" s="569"/>
      <c r="AP60" s="569"/>
    </row>
    <row r="61" spans="1:42" s="80" customFormat="1" x14ac:dyDescent="0.35">
      <c r="A61" s="574"/>
      <c r="B61" s="443" t="s">
        <v>153</v>
      </c>
      <c r="C61" s="442" t="s">
        <v>154</v>
      </c>
      <c r="D61" s="304">
        <v>0</v>
      </c>
      <c r="E61" s="304">
        <v>0</v>
      </c>
      <c r="F61" s="304">
        <v>0</v>
      </c>
      <c r="G61" s="55">
        <v>0</v>
      </c>
      <c r="H61" s="304">
        <v>0</v>
      </c>
      <c r="I61" s="304">
        <v>0</v>
      </c>
      <c r="J61" s="55">
        <v>0</v>
      </c>
      <c r="K61" s="55">
        <v>0</v>
      </c>
      <c r="L61" s="95"/>
      <c r="M61" s="95"/>
      <c r="N61" s="569"/>
      <c r="O61" s="569"/>
      <c r="P61" s="569"/>
      <c r="Q61" s="569"/>
      <c r="R61" s="569"/>
      <c r="S61" s="569"/>
      <c r="T61" s="569"/>
      <c r="U61" s="569"/>
      <c r="V61" s="569"/>
      <c r="W61" s="569"/>
      <c r="X61" s="569"/>
      <c r="Y61" s="569"/>
      <c r="Z61" s="569"/>
      <c r="AA61" s="569"/>
      <c r="AB61" s="569"/>
      <c r="AC61" s="569"/>
      <c r="AD61" s="569"/>
      <c r="AE61" s="569"/>
      <c r="AF61" s="569"/>
      <c r="AG61" s="569"/>
      <c r="AH61" s="569"/>
      <c r="AI61" s="569"/>
      <c r="AJ61" s="569"/>
      <c r="AK61" s="569"/>
      <c r="AL61" s="569"/>
      <c r="AM61" s="569"/>
      <c r="AN61" s="569"/>
      <c r="AO61" s="569"/>
      <c r="AP61" s="569"/>
    </row>
    <row r="62" spans="1:42" s="80" customFormat="1" x14ac:dyDescent="0.35">
      <c r="A62" s="574"/>
      <c r="B62" s="443" t="s">
        <v>155</v>
      </c>
      <c r="C62" s="442" t="s">
        <v>156</v>
      </c>
      <c r="D62" s="304">
        <v>0</v>
      </c>
      <c r="E62" s="304">
        <v>0</v>
      </c>
      <c r="F62" s="304">
        <v>0</v>
      </c>
      <c r="G62" s="55">
        <v>0</v>
      </c>
      <c r="H62" s="304">
        <v>0</v>
      </c>
      <c r="I62" s="304">
        <v>0</v>
      </c>
      <c r="J62" s="55">
        <v>0</v>
      </c>
      <c r="K62" s="55">
        <v>0</v>
      </c>
      <c r="L62" s="95"/>
      <c r="M62" s="95"/>
      <c r="N62" s="569"/>
      <c r="O62" s="569"/>
      <c r="P62" s="569"/>
      <c r="Q62" s="569"/>
      <c r="R62" s="569"/>
      <c r="S62" s="569"/>
      <c r="T62" s="569"/>
      <c r="U62" s="569"/>
      <c r="V62" s="569"/>
      <c r="W62" s="569"/>
      <c r="X62" s="569"/>
      <c r="Y62" s="569"/>
      <c r="Z62" s="569"/>
      <c r="AA62" s="569"/>
      <c r="AB62" s="569"/>
      <c r="AC62" s="569"/>
      <c r="AD62" s="569"/>
      <c r="AE62" s="569"/>
      <c r="AF62" s="569"/>
      <c r="AG62" s="569"/>
      <c r="AH62" s="569"/>
      <c r="AI62" s="569"/>
      <c r="AJ62" s="569"/>
      <c r="AK62" s="569"/>
      <c r="AL62" s="569"/>
      <c r="AM62" s="569"/>
      <c r="AN62" s="569"/>
      <c r="AO62" s="569"/>
      <c r="AP62" s="569"/>
    </row>
    <row r="63" spans="1:42" s="80" customFormat="1" x14ac:dyDescent="0.35">
      <c r="A63" s="574"/>
      <c r="B63" s="443"/>
      <c r="C63" s="442"/>
      <c r="D63" s="508"/>
      <c r="E63" s="508"/>
      <c r="F63" s="508"/>
      <c r="G63" s="508"/>
      <c r="H63" s="508"/>
      <c r="I63" s="508"/>
      <c r="J63" s="509"/>
      <c r="K63" s="509"/>
      <c r="L63" s="95"/>
      <c r="M63" s="95"/>
      <c r="N63" s="569"/>
      <c r="O63" s="569"/>
      <c r="P63" s="569"/>
      <c r="Q63" s="569"/>
      <c r="R63" s="569"/>
      <c r="S63" s="569"/>
      <c r="T63" s="569"/>
      <c r="U63" s="569"/>
      <c r="V63" s="569"/>
      <c r="W63" s="569"/>
      <c r="X63" s="569"/>
      <c r="Y63" s="569"/>
      <c r="Z63" s="569"/>
      <c r="AA63" s="569"/>
      <c r="AB63" s="569"/>
      <c r="AC63" s="569"/>
      <c r="AD63" s="569"/>
      <c r="AE63" s="569"/>
      <c r="AF63" s="569"/>
      <c r="AG63" s="569"/>
      <c r="AH63" s="569"/>
      <c r="AI63" s="569"/>
      <c r="AJ63" s="569"/>
      <c r="AK63" s="569"/>
      <c r="AL63" s="569"/>
      <c r="AM63" s="569"/>
      <c r="AN63" s="569"/>
      <c r="AO63" s="569"/>
      <c r="AP63" s="569"/>
    </row>
    <row r="64" spans="1:42" s="80" customFormat="1" ht="13" customHeight="1" x14ac:dyDescent="0.35">
      <c r="A64" s="574"/>
      <c r="B64" s="443" t="s">
        <v>157</v>
      </c>
      <c r="C64" s="442" t="s">
        <v>158</v>
      </c>
      <c r="D64" s="304">
        <v>0</v>
      </c>
      <c r="E64" s="304">
        <v>0</v>
      </c>
      <c r="F64" s="304">
        <v>0</v>
      </c>
      <c r="G64" s="55">
        <v>0</v>
      </c>
      <c r="H64" s="304">
        <v>0</v>
      </c>
      <c r="I64" s="304">
        <v>0</v>
      </c>
      <c r="J64" s="55">
        <v>0</v>
      </c>
      <c r="K64" s="55">
        <v>0</v>
      </c>
      <c r="L64" s="95"/>
      <c r="M64" s="95"/>
      <c r="N64" s="569"/>
      <c r="O64" s="569"/>
      <c r="P64" s="569"/>
      <c r="Q64" s="569"/>
      <c r="R64" s="569"/>
      <c r="S64" s="569"/>
      <c r="T64" s="569"/>
      <c r="U64" s="569"/>
      <c r="V64" s="569"/>
      <c r="W64" s="569"/>
      <c r="X64" s="569"/>
      <c r="Y64" s="569"/>
      <c r="Z64" s="569"/>
      <c r="AA64" s="569"/>
      <c r="AB64" s="569"/>
      <c r="AC64" s="569"/>
      <c r="AD64" s="569"/>
      <c r="AE64" s="569"/>
      <c r="AF64" s="569"/>
      <c r="AG64" s="569"/>
      <c r="AH64" s="569"/>
      <c r="AI64" s="569"/>
      <c r="AJ64" s="569"/>
      <c r="AK64" s="569"/>
      <c r="AL64" s="569"/>
      <c r="AM64" s="569"/>
      <c r="AN64" s="569"/>
      <c r="AO64" s="569"/>
      <c r="AP64" s="569"/>
    </row>
    <row r="65" spans="1:42" s="80" customFormat="1" ht="13" customHeight="1" x14ac:dyDescent="0.35">
      <c r="A65" s="574"/>
      <c r="B65" s="443" t="s">
        <v>159</v>
      </c>
      <c r="C65" s="442" t="s">
        <v>160</v>
      </c>
      <c r="D65" s="304">
        <v>0</v>
      </c>
      <c r="E65" s="304">
        <v>0</v>
      </c>
      <c r="F65" s="304">
        <v>0</v>
      </c>
      <c r="G65" s="55">
        <v>0</v>
      </c>
      <c r="H65" s="304">
        <v>0</v>
      </c>
      <c r="I65" s="304">
        <v>0</v>
      </c>
      <c r="J65" s="55">
        <v>0</v>
      </c>
      <c r="K65" s="55">
        <v>0</v>
      </c>
      <c r="L65" s="95"/>
      <c r="M65" s="95"/>
      <c r="N65" s="569"/>
      <c r="O65" s="569"/>
      <c r="P65" s="569"/>
      <c r="Q65" s="569"/>
      <c r="R65" s="569"/>
      <c r="S65" s="569"/>
      <c r="T65" s="569"/>
      <c r="U65" s="569"/>
      <c r="V65" s="569"/>
      <c r="W65" s="569"/>
      <c r="X65" s="569"/>
      <c r="Y65" s="569"/>
      <c r="Z65" s="569"/>
      <c r="AA65" s="569"/>
      <c r="AB65" s="569"/>
      <c r="AC65" s="569"/>
      <c r="AD65" s="569"/>
      <c r="AE65" s="569"/>
      <c r="AF65" s="569"/>
      <c r="AG65" s="569"/>
      <c r="AH65" s="569"/>
      <c r="AI65" s="569"/>
      <c r="AJ65" s="569"/>
      <c r="AK65" s="569"/>
      <c r="AL65" s="569"/>
      <c r="AM65" s="569"/>
      <c r="AN65" s="569"/>
      <c r="AO65" s="569"/>
      <c r="AP65" s="569"/>
    </row>
    <row r="66" spans="1:42" s="80" customFormat="1" ht="13" customHeight="1" x14ac:dyDescent="0.35">
      <c r="A66" s="574"/>
      <c r="B66" s="443" t="s">
        <v>161</v>
      </c>
      <c r="C66" s="442" t="s">
        <v>162</v>
      </c>
      <c r="D66" s="304">
        <v>0</v>
      </c>
      <c r="E66" s="304">
        <v>0</v>
      </c>
      <c r="F66" s="304">
        <v>0</v>
      </c>
      <c r="G66" s="55">
        <v>0</v>
      </c>
      <c r="H66" s="304">
        <v>0</v>
      </c>
      <c r="I66" s="304">
        <v>0</v>
      </c>
      <c r="J66" s="55">
        <v>0</v>
      </c>
      <c r="K66" s="55">
        <v>0</v>
      </c>
      <c r="L66" s="95"/>
      <c r="M66" s="95"/>
      <c r="N66" s="569"/>
      <c r="O66" s="569"/>
      <c r="P66" s="569"/>
      <c r="Q66" s="569"/>
      <c r="R66" s="569"/>
      <c r="S66" s="569"/>
      <c r="T66" s="569"/>
      <c r="U66" s="569"/>
      <c r="V66" s="569"/>
      <c r="W66" s="569"/>
      <c r="X66" s="569"/>
      <c r="Y66" s="569"/>
      <c r="Z66" s="569"/>
      <c r="AA66" s="569"/>
      <c r="AB66" s="569"/>
      <c r="AC66" s="569"/>
      <c r="AD66" s="569"/>
      <c r="AE66" s="569"/>
      <c r="AF66" s="569"/>
      <c r="AG66" s="569"/>
      <c r="AH66" s="569"/>
      <c r="AI66" s="569"/>
      <c r="AJ66" s="569"/>
      <c r="AK66" s="569"/>
      <c r="AL66" s="569"/>
      <c r="AM66" s="569"/>
      <c r="AN66" s="569"/>
      <c r="AO66" s="569"/>
      <c r="AP66" s="569"/>
    </row>
    <row r="67" spans="1:42" s="80" customFormat="1" ht="13" customHeight="1" x14ac:dyDescent="0.35">
      <c r="A67" s="574"/>
      <c r="B67" s="443" t="s">
        <v>163</v>
      </c>
      <c r="C67" s="442" t="s">
        <v>164</v>
      </c>
      <c r="D67" s="304">
        <v>0</v>
      </c>
      <c r="E67" s="304">
        <v>0</v>
      </c>
      <c r="F67" s="304">
        <v>0</v>
      </c>
      <c r="G67" s="55">
        <v>0</v>
      </c>
      <c r="H67" s="304">
        <v>0</v>
      </c>
      <c r="I67" s="304">
        <v>0</v>
      </c>
      <c r="J67" s="55">
        <v>0</v>
      </c>
      <c r="K67" s="55">
        <v>0</v>
      </c>
      <c r="L67" s="95"/>
      <c r="M67" s="95"/>
      <c r="N67" s="569"/>
      <c r="O67" s="569"/>
      <c r="P67" s="569"/>
      <c r="Q67" s="569"/>
      <c r="R67" s="569"/>
      <c r="S67" s="569"/>
      <c r="T67" s="569"/>
      <c r="U67" s="569"/>
      <c r="V67" s="569"/>
      <c r="W67" s="569"/>
      <c r="X67" s="569"/>
      <c r="Y67" s="569"/>
      <c r="Z67" s="569"/>
      <c r="AA67" s="569"/>
      <c r="AB67" s="569"/>
      <c r="AC67" s="569"/>
      <c r="AD67" s="569"/>
      <c r="AE67" s="569"/>
      <c r="AF67" s="569"/>
      <c r="AG67" s="569"/>
      <c r="AH67" s="569"/>
      <c r="AI67" s="569"/>
      <c r="AJ67" s="569"/>
      <c r="AK67" s="569"/>
      <c r="AL67" s="569"/>
      <c r="AM67" s="569"/>
      <c r="AN67" s="569"/>
      <c r="AO67" s="569"/>
      <c r="AP67" s="569"/>
    </row>
    <row r="68" spans="1:42" s="80" customFormat="1" x14ac:dyDescent="0.35">
      <c r="A68" s="574"/>
      <c r="B68" s="443"/>
      <c r="C68" s="442"/>
      <c r="D68" s="508"/>
      <c r="E68" s="508"/>
      <c r="F68" s="508"/>
      <c r="G68" s="508"/>
      <c r="H68" s="508"/>
      <c r="I68" s="508"/>
      <c r="J68" s="509"/>
      <c r="K68" s="509"/>
      <c r="L68" s="95"/>
      <c r="M68" s="95"/>
      <c r="N68" s="569"/>
      <c r="O68" s="569"/>
      <c r="P68" s="569"/>
      <c r="Q68" s="569"/>
      <c r="R68" s="569"/>
      <c r="S68" s="569"/>
      <c r="T68" s="569"/>
      <c r="U68" s="569"/>
      <c r="V68" s="569"/>
      <c r="W68" s="569"/>
      <c r="X68" s="569"/>
      <c r="Y68" s="569"/>
      <c r="Z68" s="569"/>
      <c r="AA68" s="569"/>
      <c r="AB68" s="569"/>
      <c r="AC68" s="569"/>
      <c r="AD68" s="569"/>
      <c r="AE68" s="569"/>
      <c r="AF68" s="569"/>
      <c r="AG68" s="569"/>
      <c r="AH68" s="569"/>
      <c r="AI68" s="569"/>
      <c r="AJ68" s="569"/>
      <c r="AK68" s="569"/>
      <c r="AL68" s="569"/>
      <c r="AM68" s="569"/>
      <c r="AN68" s="569"/>
      <c r="AO68" s="569"/>
      <c r="AP68" s="569"/>
    </row>
    <row r="69" spans="1:42" s="80" customFormat="1" ht="13" customHeight="1" x14ac:dyDescent="0.35">
      <c r="A69" s="574"/>
      <c r="B69" s="443" t="s">
        <v>91</v>
      </c>
      <c r="C69" s="442" t="s">
        <v>165</v>
      </c>
      <c r="D69" s="304">
        <v>0</v>
      </c>
      <c r="E69" s="304">
        <v>0</v>
      </c>
      <c r="F69" s="304">
        <v>0</v>
      </c>
      <c r="G69" s="55">
        <v>0</v>
      </c>
      <c r="H69" s="304">
        <v>0</v>
      </c>
      <c r="I69" s="304">
        <v>0</v>
      </c>
      <c r="J69" s="55">
        <v>0</v>
      </c>
      <c r="K69" s="55">
        <v>0</v>
      </c>
      <c r="L69" s="95"/>
      <c r="M69" s="95"/>
      <c r="N69" s="569"/>
      <c r="O69" s="569"/>
      <c r="P69" s="569"/>
      <c r="Q69" s="569"/>
      <c r="R69" s="569"/>
      <c r="S69" s="569"/>
      <c r="T69" s="569"/>
      <c r="U69" s="569"/>
      <c r="V69" s="569"/>
      <c r="W69" s="569"/>
      <c r="X69" s="569"/>
      <c r="Y69" s="569"/>
      <c r="Z69" s="569"/>
      <c r="AA69" s="569"/>
      <c r="AB69" s="569"/>
      <c r="AC69" s="569"/>
      <c r="AD69" s="569"/>
      <c r="AE69" s="569"/>
      <c r="AF69" s="569"/>
      <c r="AG69" s="569"/>
      <c r="AH69" s="569"/>
      <c r="AI69" s="569"/>
      <c r="AJ69" s="569"/>
      <c r="AK69" s="569"/>
      <c r="AL69" s="569"/>
      <c r="AM69" s="569"/>
      <c r="AN69" s="569"/>
      <c r="AO69" s="569"/>
      <c r="AP69" s="569"/>
    </row>
    <row r="70" spans="1:42" s="80" customFormat="1" x14ac:dyDescent="0.35">
      <c r="A70" s="574"/>
      <c r="B70" s="443" t="s">
        <v>93</v>
      </c>
      <c r="C70" s="442" t="s">
        <v>166</v>
      </c>
      <c r="D70" s="304">
        <v>0</v>
      </c>
      <c r="E70" s="304">
        <v>0</v>
      </c>
      <c r="F70" s="304">
        <v>0</v>
      </c>
      <c r="G70" s="55">
        <v>0</v>
      </c>
      <c r="H70" s="304">
        <v>0</v>
      </c>
      <c r="I70" s="304">
        <v>0</v>
      </c>
      <c r="J70" s="55">
        <v>0</v>
      </c>
      <c r="K70" s="55">
        <v>0</v>
      </c>
      <c r="L70" s="95"/>
      <c r="M70" s="95"/>
      <c r="N70" s="569"/>
      <c r="O70" s="569"/>
      <c r="P70" s="569"/>
      <c r="Q70" s="569"/>
      <c r="R70" s="569"/>
      <c r="S70" s="569"/>
      <c r="T70" s="569"/>
      <c r="U70" s="569"/>
      <c r="V70" s="569"/>
      <c r="W70" s="569"/>
      <c r="X70" s="569"/>
      <c r="Y70" s="569"/>
      <c r="Z70" s="569"/>
      <c r="AA70" s="569"/>
      <c r="AB70" s="569"/>
      <c r="AC70" s="569"/>
      <c r="AD70" s="569"/>
      <c r="AE70" s="569"/>
      <c r="AF70" s="569"/>
      <c r="AG70" s="569"/>
      <c r="AH70" s="569"/>
      <c r="AI70" s="569"/>
      <c r="AJ70" s="569"/>
      <c r="AK70" s="569"/>
      <c r="AL70" s="569"/>
      <c r="AM70" s="569"/>
      <c r="AN70" s="569"/>
      <c r="AO70" s="569"/>
      <c r="AP70" s="569"/>
    </row>
    <row r="71" spans="1:42" s="80" customFormat="1" ht="13" customHeight="1" x14ac:dyDescent="0.35">
      <c r="A71" s="574"/>
      <c r="B71" s="443" t="s">
        <v>95</v>
      </c>
      <c r="C71" s="442" t="s">
        <v>167</v>
      </c>
      <c r="D71" s="511">
        <f t="shared" ref="D71:I71" si="18">SUM(D59:D70)</f>
        <v>0</v>
      </c>
      <c r="E71" s="511">
        <f>SUM(E59:E70)</f>
        <v>0</v>
      </c>
      <c r="F71" s="511">
        <f t="shared" si="18"/>
        <v>0</v>
      </c>
      <c r="G71" s="511">
        <f t="shared" si="18"/>
        <v>0</v>
      </c>
      <c r="H71" s="511">
        <f t="shared" si="18"/>
        <v>0</v>
      </c>
      <c r="I71" s="511">
        <f t="shared" si="18"/>
        <v>0</v>
      </c>
      <c r="J71" s="579">
        <f>SUM(J59:J70)</f>
        <v>0</v>
      </c>
      <c r="K71" s="579">
        <f>SUM(K59:K70)</f>
        <v>0</v>
      </c>
      <c r="L71" s="95"/>
      <c r="M71" s="95"/>
      <c r="N71" s="569"/>
      <c r="O71" s="569"/>
      <c r="P71" s="569"/>
      <c r="Q71" s="569"/>
      <c r="R71" s="569"/>
      <c r="S71" s="569"/>
      <c r="T71" s="569"/>
      <c r="U71" s="569"/>
      <c r="V71" s="569"/>
      <c r="W71" s="569"/>
      <c r="X71" s="569"/>
      <c r="Y71" s="569"/>
      <c r="Z71" s="569"/>
      <c r="AA71" s="569"/>
      <c r="AB71" s="569"/>
      <c r="AC71" s="569"/>
      <c r="AD71" s="569"/>
      <c r="AE71" s="569"/>
      <c r="AF71" s="569"/>
      <c r="AG71" s="569"/>
      <c r="AH71" s="569"/>
      <c r="AI71" s="569"/>
      <c r="AJ71" s="569"/>
      <c r="AK71" s="569"/>
      <c r="AL71" s="569"/>
      <c r="AM71" s="569"/>
      <c r="AN71" s="569"/>
      <c r="AO71" s="569"/>
      <c r="AP71" s="569"/>
    </row>
    <row r="72" spans="1:42" s="80" customFormat="1" ht="26" x14ac:dyDescent="0.35">
      <c r="A72" s="574"/>
      <c r="B72" s="443"/>
      <c r="C72" s="98" t="s">
        <v>168</v>
      </c>
      <c r="D72" s="508"/>
      <c r="E72" s="508"/>
      <c r="F72" s="508"/>
      <c r="G72" s="508"/>
      <c r="H72" s="508"/>
      <c r="I72" s="508"/>
      <c r="J72" s="509"/>
      <c r="K72" s="509"/>
      <c r="L72" s="95"/>
      <c r="M72" s="95"/>
      <c r="N72" s="569"/>
      <c r="O72" s="569"/>
      <c r="P72" s="569"/>
      <c r="Q72" s="569"/>
      <c r="R72" s="569"/>
      <c r="S72" s="569"/>
      <c r="T72" s="569"/>
      <c r="U72" s="569"/>
      <c r="V72" s="569"/>
      <c r="W72" s="569"/>
      <c r="X72" s="569"/>
      <c r="Y72" s="569"/>
      <c r="Z72" s="569"/>
      <c r="AA72" s="569"/>
      <c r="AB72" s="569"/>
      <c r="AC72" s="569"/>
      <c r="AD72" s="569"/>
      <c r="AE72" s="569"/>
      <c r="AF72" s="569"/>
      <c r="AG72" s="569"/>
      <c r="AH72" s="569"/>
      <c r="AI72" s="569"/>
      <c r="AJ72" s="569"/>
      <c r="AK72" s="569"/>
      <c r="AL72" s="569"/>
      <c r="AM72" s="569"/>
      <c r="AN72" s="569"/>
      <c r="AO72" s="569"/>
      <c r="AP72" s="569"/>
    </row>
    <row r="73" spans="1:42" s="80" customFormat="1" x14ac:dyDescent="0.35">
      <c r="A73" s="574"/>
      <c r="B73" s="443"/>
      <c r="C73" s="442"/>
      <c r="D73" s="508"/>
      <c r="E73" s="508"/>
      <c r="F73" s="508"/>
      <c r="G73" s="508"/>
      <c r="H73" s="508"/>
      <c r="I73" s="508"/>
      <c r="J73" s="509"/>
      <c r="K73" s="509"/>
      <c r="L73" s="95"/>
      <c r="M73" s="95"/>
      <c r="N73" s="569"/>
      <c r="O73" s="569"/>
      <c r="P73" s="569"/>
      <c r="Q73" s="569"/>
      <c r="R73" s="569"/>
      <c r="S73" s="569"/>
      <c r="T73" s="569"/>
      <c r="U73" s="569"/>
      <c r="V73" s="569"/>
      <c r="W73" s="569"/>
      <c r="X73" s="569"/>
      <c r="Y73" s="569"/>
      <c r="Z73" s="569"/>
      <c r="AA73" s="569"/>
      <c r="AB73" s="569"/>
      <c r="AC73" s="569"/>
      <c r="AD73" s="569"/>
      <c r="AE73" s="569"/>
      <c r="AF73" s="569"/>
      <c r="AG73" s="569"/>
      <c r="AH73" s="569"/>
      <c r="AI73" s="569"/>
      <c r="AJ73" s="569"/>
      <c r="AK73" s="569"/>
      <c r="AL73" s="569"/>
      <c r="AM73" s="569"/>
      <c r="AN73" s="569"/>
      <c r="AO73" s="569"/>
      <c r="AP73" s="569"/>
    </row>
    <row r="74" spans="1:42" s="80" customFormat="1" ht="13" x14ac:dyDescent="0.35">
      <c r="A74" s="574"/>
      <c r="B74" s="162" t="s">
        <v>169</v>
      </c>
      <c r="C74" s="98" t="s">
        <v>86</v>
      </c>
      <c r="D74" s="508"/>
      <c r="E74" s="508"/>
      <c r="F74" s="508"/>
      <c r="G74" s="508"/>
      <c r="H74" s="508"/>
      <c r="I74" s="508"/>
      <c r="J74" s="509"/>
      <c r="K74" s="509"/>
      <c r="L74" s="95"/>
      <c r="M74" s="95"/>
      <c r="N74" s="569"/>
      <c r="O74" s="569"/>
      <c r="P74" s="569"/>
      <c r="Q74" s="569"/>
      <c r="R74" s="569"/>
      <c r="S74" s="569"/>
      <c r="T74" s="569"/>
      <c r="U74" s="569"/>
      <c r="V74" s="569"/>
      <c r="W74" s="569"/>
      <c r="X74" s="569"/>
      <c r="Y74" s="569"/>
      <c r="Z74" s="569"/>
      <c r="AA74" s="569"/>
      <c r="AB74" s="569"/>
      <c r="AC74" s="569"/>
      <c r="AD74" s="569"/>
      <c r="AE74" s="569"/>
      <c r="AF74" s="569"/>
      <c r="AG74" s="569"/>
      <c r="AH74" s="569"/>
      <c r="AI74" s="569"/>
      <c r="AJ74" s="569"/>
      <c r="AK74" s="569"/>
      <c r="AL74" s="569"/>
      <c r="AM74" s="569"/>
      <c r="AN74" s="569"/>
      <c r="AO74" s="569"/>
      <c r="AP74" s="569"/>
    </row>
    <row r="75" spans="1:42" s="80" customFormat="1" ht="13" x14ac:dyDescent="0.35">
      <c r="A75" s="574"/>
      <c r="B75" s="162"/>
      <c r="C75" s="98" t="s">
        <v>170</v>
      </c>
      <c r="D75" s="509"/>
      <c r="E75" s="509"/>
      <c r="F75" s="508"/>
      <c r="G75" s="509"/>
      <c r="H75" s="508"/>
      <c r="I75" s="508"/>
      <c r="J75" s="509"/>
      <c r="K75" s="509"/>
      <c r="L75" s="95"/>
      <c r="M75" s="95"/>
      <c r="N75" s="569"/>
      <c r="O75" s="569"/>
      <c r="P75" s="569"/>
      <c r="Q75" s="569"/>
      <c r="R75" s="569"/>
      <c r="S75" s="569"/>
      <c r="T75" s="569"/>
      <c r="U75" s="569"/>
      <c r="V75" s="569"/>
      <c r="W75" s="569"/>
      <c r="X75" s="569"/>
      <c r="Y75" s="569"/>
      <c r="Z75" s="569"/>
      <c r="AA75" s="569"/>
      <c r="AB75" s="569"/>
      <c r="AC75" s="569"/>
      <c r="AD75" s="569"/>
      <c r="AE75" s="569"/>
      <c r="AF75" s="569"/>
      <c r="AG75" s="569"/>
      <c r="AH75" s="569"/>
      <c r="AI75" s="569"/>
      <c r="AJ75" s="569"/>
      <c r="AK75" s="569"/>
      <c r="AL75" s="569"/>
      <c r="AM75" s="569"/>
      <c r="AN75" s="569"/>
      <c r="AO75" s="569"/>
      <c r="AP75" s="569"/>
    </row>
    <row r="76" spans="1:42" s="80" customFormat="1" x14ac:dyDescent="0.35">
      <c r="A76" s="574"/>
      <c r="B76" s="443" t="s">
        <v>98</v>
      </c>
      <c r="C76" s="442" t="s">
        <v>171</v>
      </c>
      <c r="D76" s="304">
        <v>0</v>
      </c>
      <c r="E76" s="304">
        <v>0</v>
      </c>
      <c r="F76" s="304">
        <v>0</v>
      </c>
      <c r="G76" s="55">
        <v>0</v>
      </c>
      <c r="H76" s="304">
        <v>0</v>
      </c>
      <c r="I76" s="304">
        <v>0</v>
      </c>
      <c r="J76" s="55">
        <v>0</v>
      </c>
      <c r="K76" s="55">
        <v>0</v>
      </c>
      <c r="L76" s="95"/>
      <c r="M76" s="95"/>
      <c r="N76" s="569"/>
      <c r="O76" s="569"/>
      <c r="P76" s="569"/>
      <c r="Q76" s="569"/>
      <c r="R76" s="569"/>
      <c r="S76" s="569"/>
      <c r="T76" s="569"/>
      <c r="U76" s="569"/>
      <c r="V76" s="569"/>
      <c r="W76" s="569"/>
      <c r="X76" s="569"/>
      <c r="Y76" s="569"/>
      <c r="Z76" s="569"/>
      <c r="AA76" s="569"/>
      <c r="AB76" s="569"/>
      <c r="AC76" s="569"/>
      <c r="AD76" s="569"/>
      <c r="AE76" s="569"/>
      <c r="AF76" s="569"/>
      <c r="AG76" s="569"/>
      <c r="AH76" s="569"/>
      <c r="AI76" s="569"/>
      <c r="AJ76" s="569"/>
      <c r="AK76" s="569"/>
      <c r="AL76" s="569"/>
      <c r="AM76" s="569"/>
      <c r="AN76" s="569"/>
      <c r="AO76" s="569"/>
      <c r="AP76" s="569"/>
    </row>
    <row r="77" spans="1:42" s="80" customFormat="1" x14ac:dyDescent="0.35">
      <c r="A77" s="574"/>
      <c r="B77" s="443" t="s">
        <v>100</v>
      </c>
      <c r="C77" s="442" t="s">
        <v>172</v>
      </c>
      <c r="D77" s="304">
        <v>0</v>
      </c>
      <c r="E77" s="304">
        <v>0</v>
      </c>
      <c r="F77" s="304">
        <v>0</v>
      </c>
      <c r="G77" s="55">
        <v>0</v>
      </c>
      <c r="H77" s="304">
        <v>0</v>
      </c>
      <c r="I77" s="304">
        <v>0</v>
      </c>
      <c r="J77" s="55">
        <v>0</v>
      </c>
      <c r="K77" s="55">
        <v>0</v>
      </c>
      <c r="L77" s="95"/>
      <c r="M77" s="95"/>
      <c r="N77" s="569"/>
      <c r="O77" s="569"/>
      <c r="P77" s="569"/>
      <c r="Q77" s="569"/>
      <c r="R77" s="569"/>
      <c r="S77" s="569"/>
      <c r="T77" s="569"/>
      <c r="U77" s="569"/>
      <c r="V77" s="569"/>
      <c r="W77" s="569"/>
      <c r="X77" s="569"/>
      <c r="Y77" s="569"/>
      <c r="Z77" s="569"/>
      <c r="AA77" s="569"/>
      <c r="AB77" s="569"/>
      <c r="AC77" s="569"/>
      <c r="AD77" s="569"/>
      <c r="AE77" s="569"/>
      <c r="AF77" s="569"/>
      <c r="AG77" s="569"/>
      <c r="AH77" s="569"/>
      <c r="AI77" s="569"/>
      <c r="AJ77" s="569"/>
      <c r="AK77" s="569"/>
      <c r="AL77" s="569"/>
      <c r="AM77" s="569"/>
      <c r="AN77" s="569"/>
      <c r="AO77" s="569"/>
      <c r="AP77" s="569"/>
    </row>
    <row r="78" spans="1:42" s="80" customFormat="1" x14ac:dyDescent="0.35">
      <c r="A78" s="574"/>
      <c r="B78" s="443" t="s">
        <v>102</v>
      </c>
      <c r="C78" s="442" t="s">
        <v>173</v>
      </c>
      <c r="D78" s="304">
        <v>0</v>
      </c>
      <c r="E78" s="304">
        <v>0</v>
      </c>
      <c r="F78" s="304">
        <v>0</v>
      </c>
      <c r="G78" s="55">
        <v>0</v>
      </c>
      <c r="H78" s="304">
        <v>0</v>
      </c>
      <c r="I78" s="304">
        <v>0</v>
      </c>
      <c r="J78" s="55">
        <v>0</v>
      </c>
      <c r="K78" s="55">
        <v>0</v>
      </c>
      <c r="L78" s="95"/>
      <c r="M78" s="95"/>
      <c r="N78" s="569"/>
      <c r="O78" s="569"/>
      <c r="P78" s="569"/>
      <c r="Q78" s="569"/>
      <c r="R78" s="569"/>
      <c r="S78" s="569"/>
      <c r="T78" s="569"/>
      <c r="U78" s="569"/>
      <c r="V78" s="569"/>
      <c r="W78" s="569"/>
      <c r="X78" s="569"/>
      <c r="Y78" s="569"/>
      <c r="Z78" s="569"/>
      <c r="AA78" s="569"/>
      <c r="AB78" s="569"/>
      <c r="AC78" s="569"/>
      <c r="AD78" s="569"/>
      <c r="AE78" s="569"/>
      <c r="AF78" s="569"/>
      <c r="AG78" s="569"/>
      <c r="AH78" s="569"/>
      <c r="AI78" s="569"/>
      <c r="AJ78" s="569"/>
      <c r="AK78" s="569"/>
      <c r="AL78" s="569"/>
      <c r="AM78" s="569"/>
      <c r="AN78" s="569"/>
      <c r="AO78" s="569"/>
      <c r="AP78" s="569"/>
    </row>
    <row r="79" spans="1:42" s="80" customFormat="1" x14ac:dyDescent="0.35">
      <c r="A79" s="574"/>
      <c r="B79" s="443" t="s">
        <v>104</v>
      </c>
      <c r="C79" s="442" t="s">
        <v>174</v>
      </c>
      <c r="D79" s="304">
        <v>0</v>
      </c>
      <c r="E79" s="304">
        <v>0</v>
      </c>
      <c r="F79" s="304">
        <v>0</v>
      </c>
      <c r="G79" s="55">
        <v>0</v>
      </c>
      <c r="H79" s="304">
        <v>0</v>
      </c>
      <c r="I79" s="304">
        <v>0</v>
      </c>
      <c r="J79" s="55">
        <v>0</v>
      </c>
      <c r="K79" s="55">
        <v>0</v>
      </c>
      <c r="L79" s="95"/>
      <c r="M79" s="95"/>
      <c r="N79" s="569"/>
      <c r="O79" s="569"/>
      <c r="P79" s="569"/>
      <c r="Q79" s="569"/>
      <c r="R79" s="569"/>
      <c r="S79" s="569"/>
      <c r="T79" s="569"/>
      <c r="U79" s="569"/>
      <c r="V79" s="569"/>
      <c r="W79" s="569"/>
      <c r="X79" s="569"/>
      <c r="Y79" s="569"/>
      <c r="Z79" s="569"/>
      <c r="AA79" s="569"/>
      <c r="AB79" s="569"/>
      <c r="AC79" s="569"/>
      <c r="AD79" s="569"/>
      <c r="AE79" s="569"/>
      <c r="AF79" s="569"/>
      <c r="AG79" s="569"/>
      <c r="AH79" s="569"/>
      <c r="AI79" s="569"/>
      <c r="AJ79" s="569"/>
      <c r="AK79" s="569"/>
      <c r="AL79" s="569"/>
      <c r="AM79" s="569"/>
      <c r="AN79" s="569"/>
      <c r="AO79" s="569"/>
      <c r="AP79" s="569"/>
    </row>
    <row r="80" spans="1:42" s="80" customFormat="1" x14ac:dyDescent="0.35">
      <c r="A80" s="574"/>
      <c r="B80" s="443" t="s">
        <v>106</v>
      </c>
      <c r="C80" s="442" t="s">
        <v>175</v>
      </c>
      <c r="D80" s="304">
        <v>0</v>
      </c>
      <c r="E80" s="304">
        <v>0</v>
      </c>
      <c r="F80" s="304">
        <v>0</v>
      </c>
      <c r="G80" s="55">
        <v>0</v>
      </c>
      <c r="H80" s="304">
        <v>0</v>
      </c>
      <c r="I80" s="304">
        <v>0</v>
      </c>
      <c r="J80" s="55">
        <v>0</v>
      </c>
      <c r="K80" s="55">
        <v>0</v>
      </c>
      <c r="L80" s="95"/>
      <c r="M80" s="95"/>
      <c r="N80" s="569"/>
      <c r="O80" s="569"/>
      <c r="P80" s="569"/>
      <c r="Q80" s="569"/>
      <c r="R80" s="569"/>
      <c r="S80" s="569"/>
      <c r="T80" s="569"/>
      <c r="U80" s="569"/>
      <c r="V80" s="569"/>
      <c r="W80" s="569"/>
      <c r="X80" s="569"/>
      <c r="Y80" s="569"/>
      <c r="Z80" s="569"/>
      <c r="AA80" s="569"/>
      <c r="AB80" s="569"/>
      <c r="AC80" s="569"/>
      <c r="AD80" s="569"/>
      <c r="AE80" s="569"/>
      <c r="AF80" s="569"/>
      <c r="AG80" s="569"/>
      <c r="AH80" s="569"/>
      <c r="AI80" s="569"/>
      <c r="AJ80" s="569"/>
      <c r="AK80" s="569"/>
      <c r="AL80" s="569"/>
      <c r="AM80" s="569"/>
      <c r="AN80" s="569"/>
      <c r="AO80" s="569"/>
      <c r="AP80" s="569"/>
    </row>
    <row r="81" spans="1:42" s="80" customFormat="1" ht="25" x14ac:dyDescent="0.35">
      <c r="A81" s="574"/>
      <c r="B81" s="443" t="s">
        <v>108</v>
      </c>
      <c r="C81" s="442" t="s">
        <v>176</v>
      </c>
      <c r="D81" s="304">
        <v>0</v>
      </c>
      <c r="E81" s="304">
        <v>0</v>
      </c>
      <c r="F81" s="304">
        <v>0</v>
      </c>
      <c r="G81" s="55">
        <v>0</v>
      </c>
      <c r="H81" s="304">
        <v>0</v>
      </c>
      <c r="I81" s="304">
        <v>0</v>
      </c>
      <c r="J81" s="55">
        <v>0</v>
      </c>
      <c r="K81" s="55">
        <v>0</v>
      </c>
      <c r="L81" s="95"/>
      <c r="M81" s="95"/>
      <c r="N81" s="569"/>
      <c r="O81" s="569"/>
      <c r="P81" s="569"/>
      <c r="Q81" s="569"/>
      <c r="R81" s="569"/>
      <c r="S81" s="569"/>
      <c r="T81" s="569"/>
      <c r="U81" s="569"/>
      <c r="V81" s="569"/>
      <c r="W81" s="569"/>
      <c r="X81" s="569"/>
      <c r="Y81" s="569"/>
      <c r="Z81" s="569"/>
      <c r="AA81" s="569"/>
      <c r="AB81" s="569"/>
      <c r="AC81" s="569"/>
      <c r="AD81" s="569"/>
      <c r="AE81" s="569"/>
      <c r="AF81" s="569"/>
      <c r="AG81" s="569"/>
      <c r="AH81" s="569"/>
      <c r="AI81" s="569"/>
      <c r="AJ81" s="569"/>
      <c r="AK81" s="569"/>
      <c r="AL81" s="569"/>
      <c r="AM81" s="569"/>
      <c r="AN81" s="569"/>
      <c r="AO81" s="569"/>
      <c r="AP81" s="569"/>
    </row>
    <row r="82" spans="1:42" s="80" customFormat="1" ht="13" x14ac:dyDescent="0.35">
      <c r="A82" s="574"/>
      <c r="B82" s="443"/>
      <c r="C82" s="98" t="s">
        <v>177</v>
      </c>
      <c r="D82" s="508"/>
      <c r="E82" s="508"/>
      <c r="F82" s="508"/>
      <c r="G82" s="508"/>
      <c r="H82" s="508"/>
      <c r="I82" s="508"/>
      <c r="J82" s="509"/>
      <c r="K82" s="509"/>
      <c r="L82" s="95"/>
      <c r="M82" s="95"/>
      <c r="N82" s="569"/>
      <c r="O82" s="569"/>
      <c r="P82" s="569"/>
      <c r="Q82" s="569"/>
      <c r="R82" s="569"/>
      <c r="S82" s="569"/>
      <c r="T82" s="569"/>
      <c r="U82" s="569"/>
      <c r="V82" s="569"/>
      <c r="W82" s="569"/>
      <c r="X82" s="569"/>
      <c r="Y82" s="569"/>
      <c r="Z82" s="569"/>
      <c r="AA82" s="569"/>
      <c r="AB82" s="569"/>
      <c r="AC82" s="569"/>
      <c r="AD82" s="569"/>
      <c r="AE82" s="569"/>
      <c r="AF82" s="569"/>
      <c r="AG82" s="569"/>
      <c r="AH82" s="569"/>
      <c r="AI82" s="569"/>
      <c r="AJ82" s="569"/>
      <c r="AK82" s="569"/>
      <c r="AL82" s="569"/>
      <c r="AM82" s="569"/>
      <c r="AN82" s="569"/>
      <c r="AO82" s="569"/>
      <c r="AP82" s="569"/>
    </row>
    <row r="83" spans="1:42" s="80" customFormat="1" x14ac:dyDescent="0.35">
      <c r="A83" s="574"/>
      <c r="B83" s="443" t="s">
        <v>178</v>
      </c>
      <c r="C83" s="442" t="s">
        <v>179</v>
      </c>
      <c r="D83" s="304">
        <v>0</v>
      </c>
      <c r="E83" s="304">
        <v>0</v>
      </c>
      <c r="F83" s="304">
        <v>0</v>
      </c>
      <c r="G83" s="55">
        <v>0</v>
      </c>
      <c r="H83" s="304">
        <v>0</v>
      </c>
      <c r="I83" s="304">
        <v>0</v>
      </c>
      <c r="J83" s="55">
        <v>0</v>
      </c>
      <c r="K83" s="55">
        <v>0</v>
      </c>
      <c r="L83" s="95"/>
      <c r="M83" s="95"/>
      <c r="N83" s="569"/>
      <c r="O83" s="569"/>
      <c r="P83" s="569"/>
      <c r="Q83" s="569"/>
      <c r="R83" s="569"/>
      <c r="S83" s="569"/>
      <c r="T83" s="569"/>
      <c r="U83" s="569"/>
      <c r="V83" s="569"/>
      <c r="W83" s="569"/>
      <c r="X83" s="569"/>
      <c r="Y83" s="569"/>
      <c r="Z83" s="569"/>
      <c r="AA83" s="569"/>
      <c r="AB83" s="569"/>
      <c r="AC83" s="569"/>
      <c r="AD83" s="569"/>
      <c r="AE83" s="569"/>
      <c r="AF83" s="569"/>
      <c r="AG83" s="569"/>
      <c r="AH83" s="569"/>
      <c r="AI83" s="569"/>
      <c r="AJ83" s="569"/>
      <c r="AK83" s="569"/>
      <c r="AL83" s="569"/>
      <c r="AM83" s="569"/>
      <c r="AN83" s="569"/>
      <c r="AO83" s="569"/>
      <c r="AP83" s="569"/>
    </row>
    <row r="84" spans="1:42" s="80" customFormat="1" x14ac:dyDescent="0.35">
      <c r="A84" s="574"/>
      <c r="B84" s="443" t="s">
        <v>180</v>
      </c>
      <c r="C84" s="442" t="s">
        <v>181</v>
      </c>
      <c r="D84" s="304">
        <v>0</v>
      </c>
      <c r="E84" s="304">
        <v>0</v>
      </c>
      <c r="F84" s="304">
        <v>0</v>
      </c>
      <c r="G84" s="55">
        <v>0</v>
      </c>
      <c r="H84" s="304">
        <v>0</v>
      </c>
      <c r="I84" s="304">
        <v>0</v>
      </c>
      <c r="J84" s="55">
        <v>0</v>
      </c>
      <c r="K84" s="55">
        <v>0</v>
      </c>
      <c r="L84" s="95"/>
      <c r="M84" s="95"/>
      <c r="N84" s="569"/>
      <c r="O84" s="569"/>
      <c r="P84" s="569"/>
      <c r="Q84" s="569"/>
      <c r="R84" s="569"/>
      <c r="S84" s="569"/>
      <c r="T84" s="569"/>
      <c r="U84" s="569"/>
      <c r="V84" s="569"/>
      <c r="W84" s="569"/>
      <c r="X84" s="569"/>
      <c r="Y84" s="569"/>
      <c r="Z84" s="569"/>
      <c r="AA84" s="569"/>
      <c r="AB84" s="569"/>
      <c r="AC84" s="569"/>
      <c r="AD84" s="569"/>
      <c r="AE84" s="569"/>
      <c r="AF84" s="569"/>
      <c r="AG84" s="569"/>
      <c r="AH84" s="569"/>
      <c r="AI84" s="569"/>
      <c r="AJ84" s="569"/>
      <c r="AK84" s="569"/>
      <c r="AL84" s="569"/>
      <c r="AM84" s="569"/>
      <c r="AN84" s="569"/>
      <c r="AO84" s="569"/>
      <c r="AP84" s="569"/>
    </row>
    <row r="85" spans="1:42" s="80" customFormat="1" x14ac:dyDescent="0.35">
      <c r="A85" s="574"/>
      <c r="B85" s="443" t="s">
        <v>182</v>
      </c>
      <c r="C85" s="442" t="s">
        <v>183</v>
      </c>
      <c r="D85" s="304">
        <v>0</v>
      </c>
      <c r="E85" s="304">
        <v>0</v>
      </c>
      <c r="F85" s="304">
        <v>0</v>
      </c>
      <c r="G85" s="55">
        <v>0</v>
      </c>
      <c r="H85" s="304">
        <v>0</v>
      </c>
      <c r="I85" s="304">
        <v>0</v>
      </c>
      <c r="J85" s="55">
        <v>0</v>
      </c>
      <c r="K85" s="55">
        <v>0</v>
      </c>
      <c r="L85" s="95"/>
      <c r="M85" s="95"/>
      <c r="N85" s="569"/>
      <c r="O85" s="569"/>
      <c r="P85" s="569"/>
      <c r="Q85" s="569"/>
      <c r="R85" s="569"/>
      <c r="S85" s="569"/>
      <c r="T85" s="569"/>
      <c r="U85" s="569"/>
      <c r="V85" s="569"/>
      <c r="W85" s="569"/>
      <c r="X85" s="569"/>
      <c r="Y85" s="569"/>
      <c r="Z85" s="569"/>
      <c r="AA85" s="569"/>
      <c r="AB85" s="569"/>
      <c r="AC85" s="569"/>
      <c r="AD85" s="569"/>
      <c r="AE85" s="569"/>
      <c r="AF85" s="569"/>
      <c r="AG85" s="569"/>
      <c r="AH85" s="569"/>
      <c r="AI85" s="569"/>
      <c r="AJ85" s="569"/>
      <c r="AK85" s="569"/>
      <c r="AL85" s="569"/>
      <c r="AM85" s="569"/>
      <c r="AN85" s="569"/>
      <c r="AO85" s="569"/>
      <c r="AP85" s="569"/>
    </row>
    <row r="86" spans="1:42" s="80" customFormat="1" x14ac:dyDescent="0.35">
      <c r="A86" s="574"/>
      <c r="B86" s="443" t="s">
        <v>110</v>
      </c>
      <c r="C86" s="442" t="s">
        <v>184</v>
      </c>
      <c r="D86" s="511">
        <f t="shared" ref="D86:K86" si="19">SUM(D76:D85)</f>
        <v>0</v>
      </c>
      <c r="E86" s="511">
        <f t="shared" si="19"/>
        <v>0</v>
      </c>
      <c r="F86" s="511">
        <f t="shared" si="19"/>
        <v>0</v>
      </c>
      <c r="G86" s="511">
        <f t="shared" si="19"/>
        <v>0</v>
      </c>
      <c r="H86" s="511">
        <f t="shared" si="19"/>
        <v>0</v>
      </c>
      <c r="I86" s="511">
        <f t="shared" si="19"/>
        <v>0</v>
      </c>
      <c r="J86" s="579">
        <f t="shared" si="19"/>
        <v>0</v>
      </c>
      <c r="K86" s="579">
        <f t="shared" si="19"/>
        <v>0</v>
      </c>
      <c r="L86" s="95"/>
      <c r="M86" s="95"/>
      <c r="N86" s="569"/>
      <c r="O86" s="569"/>
      <c r="P86" s="569"/>
      <c r="Q86" s="569"/>
      <c r="R86" s="569"/>
      <c r="S86" s="569"/>
      <c r="T86" s="569"/>
      <c r="U86" s="569"/>
      <c r="V86" s="569"/>
      <c r="W86" s="569"/>
      <c r="X86" s="569"/>
      <c r="Y86" s="569"/>
      <c r="Z86" s="569"/>
      <c r="AA86" s="569"/>
      <c r="AB86" s="569"/>
      <c r="AC86" s="569"/>
      <c r="AD86" s="569"/>
      <c r="AE86" s="569"/>
      <c r="AF86" s="569"/>
      <c r="AG86" s="569"/>
      <c r="AH86" s="569"/>
      <c r="AI86" s="569"/>
      <c r="AJ86" s="569"/>
      <c r="AK86" s="569"/>
      <c r="AL86" s="569"/>
      <c r="AM86" s="569"/>
      <c r="AN86" s="569"/>
      <c r="AO86" s="569"/>
      <c r="AP86" s="569"/>
    </row>
    <row r="87" spans="1:42" s="80" customFormat="1" x14ac:dyDescent="0.35">
      <c r="A87" s="574"/>
      <c r="B87" s="443"/>
      <c r="C87" s="442"/>
      <c r="D87" s="508"/>
      <c r="E87" s="508"/>
      <c r="F87" s="508"/>
      <c r="G87" s="508"/>
      <c r="H87" s="508"/>
      <c r="I87" s="508"/>
      <c r="J87" s="509"/>
      <c r="K87" s="509"/>
      <c r="L87" s="95"/>
      <c r="M87" s="95"/>
      <c r="N87" s="569"/>
      <c r="O87" s="569"/>
      <c r="P87" s="569"/>
      <c r="Q87" s="569"/>
      <c r="R87" s="569"/>
      <c r="S87" s="569"/>
      <c r="T87" s="569"/>
      <c r="U87" s="569"/>
      <c r="V87" s="569"/>
      <c r="W87" s="569"/>
      <c r="X87" s="569"/>
      <c r="Y87" s="569"/>
      <c r="Z87" s="569"/>
      <c r="AA87" s="569"/>
      <c r="AB87" s="569"/>
      <c r="AC87" s="569"/>
      <c r="AD87" s="569"/>
      <c r="AE87" s="569"/>
      <c r="AF87" s="569"/>
      <c r="AG87" s="569"/>
      <c r="AH87" s="569"/>
      <c r="AI87" s="569"/>
      <c r="AJ87" s="569"/>
      <c r="AK87" s="569"/>
      <c r="AL87" s="569"/>
      <c r="AM87" s="569"/>
      <c r="AN87" s="569"/>
      <c r="AO87" s="569"/>
      <c r="AP87" s="569"/>
    </row>
    <row r="88" spans="1:42" s="80" customFormat="1" ht="17.5" customHeight="1" x14ac:dyDescent="0.35">
      <c r="A88" s="574"/>
      <c r="B88" s="162" t="s">
        <v>185</v>
      </c>
      <c r="C88" s="98" t="s">
        <v>88</v>
      </c>
      <c r="D88" s="508"/>
      <c r="E88" s="508"/>
      <c r="F88" s="508"/>
      <c r="G88" s="508"/>
      <c r="H88" s="508"/>
      <c r="I88" s="508"/>
      <c r="J88" s="509"/>
      <c r="K88" s="509"/>
      <c r="L88" s="95"/>
      <c r="M88" s="95"/>
      <c r="N88" s="569"/>
      <c r="O88" s="569"/>
      <c r="P88" s="569"/>
      <c r="Q88" s="569"/>
      <c r="R88" s="569"/>
      <c r="S88" s="569"/>
      <c r="T88" s="569"/>
      <c r="U88" s="569"/>
      <c r="V88" s="569"/>
      <c r="W88" s="569"/>
      <c r="X88" s="569"/>
      <c r="Y88" s="569"/>
      <c r="Z88" s="569"/>
      <c r="AA88" s="569"/>
      <c r="AB88" s="569"/>
      <c r="AC88" s="569"/>
      <c r="AD88" s="569"/>
      <c r="AE88" s="569"/>
      <c r="AF88" s="569"/>
      <c r="AG88" s="569"/>
      <c r="AH88" s="569"/>
      <c r="AI88" s="569"/>
      <c r="AJ88" s="569"/>
      <c r="AK88" s="569"/>
      <c r="AL88" s="569"/>
      <c r="AM88" s="569"/>
      <c r="AN88" s="569"/>
      <c r="AO88" s="569"/>
      <c r="AP88" s="569"/>
    </row>
    <row r="89" spans="1:42" s="80" customFormat="1" ht="25" x14ac:dyDescent="0.35">
      <c r="A89" s="574"/>
      <c r="B89" s="443" t="s">
        <v>186</v>
      </c>
      <c r="C89" s="442" t="s">
        <v>187</v>
      </c>
      <c r="D89" s="304">
        <v>0</v>
      </c>
      <c r="E89" s="304">
        <v>0</v>
      </c>
      <c r="F89" s="304">
        <v>0</v>
      </c>
      <c r="G89" s="55">
        <v>0</v>
      </c>
      <c r="H89" s="304">
        <v>0</v>
      </c>
      <c r="I89" s="304">
        <v>0</v>
      </c>
      <c r="J89" s="55">
        <v>0</v>
      </c>
      <c r="K89" s="55">
        <v>0</v>
      </c>
      <c r="L89" s="95"/>
      <c r="M89" s="95"/>
      <c r="N89" s="569"/>
      <c r="O89" s="569"/>
      <c r="P89" s="569"/>
      <c r="Q89" s="569"/>
      <c r="R89" s="569"/>
      <c r="S89" s="569"/>
      <c r="T89" s="569"/>
      <c r="U89" s="569"/>
      <c r="V89" s="569"/>
      <c r="W89" s="569"/>
      <c r="X89" s="569"/>
      <c r="Y89" s="569"/>
      <c r="Z89" s="569"/>
      <c r="AA89" s="569"/>
      <c r="AB89" s="569"/>
      <c r="AC89" s="569"/>
      <c r="AD89" s="569"/>
      <c r="AE89" s="569"/>
      <c r="AF89" s="569"/>
      <c r="AG89" s="569"/>
      <c r="AH89" s="569"/>
      <c r="AI89" s="569"/>
      <c r="AJ89" s="569"/>
      <c r="AK89" s="569"/>
      <c r="AL89" s="569"/>
      <c r="AM89" s="569"/>
      <c r="AN89" s="569"/>
      <c r="AO89" s="569"/>
      <c r="AP89" s="569"/>
    </row>
    <row r="90" spans="1:42" s="80" customFormat="1" x14ac:dyDescent="0.35">
      <c r="A90" s="574"/>
      <c r="B90" s="443" t="s">
        <v>188</v>
      </c>
      <c r="C90" s="442" t="s">
        <v>189</v>
      </c>
      <c r="D90" s="304">
        <v>0</v>
      </c>
      <c r="E90" s="304">
        <v>0</v>
      </c>
      <c r="F90" s="304">
        <v>0</v>
      </c>
      <c r="G90" s="55">
        <v>0</v>
      </c>
      <c r="H90" s="304">
        <v>0</v>
      </c>
      <c r="I90" s="304">
        <v>0</v>
      </c>
      <c r="J90" s="55">
        <v>0</v>
      </c>
      <c r="K90" s="55">
        <v>0</v>
      </c>
      <c r="L90" s="95"/>
      <c r="M90" s="95"/>
      <c r="N90" s="569"/>
      <c r="O90" s="569"/>
      <c r="P90" s="569"/>
      <c r="Q90" s="569"/>
      <c r="R90" s="569"/>
      <c r="S90" s="569"/>
      <c r="T90" s="569"/>
      <c r="U90" s="569"/>
      <c r="V90" s="569"/>
      <c r="W90" s="569"/>
      <c r="X90" s="569"/>
      <c r="Y90" s="569"/>
      <c r="Z90" s="569"/>
      <c r="AA90" s="569"/>
      <c r="AB90" s="569"/>
      <c r="AC90" s="569"/>
      <c r="AD90" s="569"/>
      <c r="AE90" s="569"/>
      <c r="AF90" s="569"/>
      <c r="AG90" s="569"/>
      <c r="AH90" s="569"/>
      <c r="AI90" s="569"/>
      <c r="AJ90" s="569"/>
      <c r="AK90" s="569"/>
      <c r="AL90" s="569"/>
      <c r="AM90" s="569"/>
      <c r="AN90" s="569"/>
      <c r="AO90" s="569"/>
      <c r="AP90" s="569"/>
    </row>
    <row r="91" spans="1:42" s="80" customFormat="1" x14ac:dyDescent="0.35">
      <c r="A91" s="574"/>
      <c r="B91" s="443" t="s">
        <v>190</v>
      </c>
      <c r="C91" s="442" t="s">
        <v>191</v>
      </c>
      <c r="D91" s="304">
        <v>0</v>
      </c>
      <c r="E91" s="304">
        <v>0</v>
      </c>
      <c r="F91" s="304">
        <v>0</v>
      </c>
      <c r="G91" s="55">
        <v>0</v>
      </c>
      <c r="H91" s="304">
        <v>0</v>
      </c>
      <c r="I91" s="304">
        <v>0</v>
      </c>
      <c r="J91" s="55">
        <v>0</v>
      </c>
      <c r="K91" s="55">
        <v>0</v>
      </c>
      <c r="L91" s="95"/>
      <c r="M91" s="95"/>
      <c r="N91" s="569"/>
      <c r="O91" s="569"/>
      <c r="P91" s="569"/>
      <c r="Q91" s="569"/>
      <c r="R91" s="569"/>
      <c r="S91" s="569"/>
      <c r="T91" s="569"/>
      <c r="U91" s="569"/>
      <c r="V91" s="569"/>
      <c r="W91" s="569"/>
      <c r="X91" s="569"/>
      <c r="Y91" s="569"/>
      <c r="Z91" s="569"/>
      <c r="AA91" s="569"/>
      <c r="AB91" s="569"/>
      <c r="AC91" s="569"/>
      <c r="AD91" s="569"/>
      <c r="AE91" s="569"/>
      <c r="AF91" s="569"/>
      <c r="AG91" s="569"/>
      <c r="AH91" s="569"/>
      <c r="AI91" s="569"/>
      <c r="AJ91" s="569"/>
      <c r="AK91" s="569"/>
      <c r="AL91" s="569"/>
      <c r="AM91" s="569"/>
      <c r="AN91" s="569"/>
      <c r="AO91" s="569"/>
      <c r="AP91" s="569"/>
    </row>
    <row r="92" spans="1:42" s="80" customFormat="1" x14ac:dyDescent="0.35">
      <c r="A92" s="574"/>
      <c r="B92" s="443" t="s">
        <v>192</v>
      </c>
      <c r="C92" s="442" t="s">
        <v>193</v>
      </c>
      <c r="D92" s="304">
        <v>0</v>
      </c>
      <c r="E92" s="304">
        <v>0</v>
      </c>
      <c r="F92" s="304">
        <v>0</v>
      </c>
      <c r="G92" s="55">
        <v>0</v>
      </c>
      <c r="H92" s="304">
        <v>0</v>
      </c>
      <c r="I92" s="304">
        <v>0</v>
      </c>
      <c r="J92" s="55">
        <v>0</v>
      </c>
      <c r="K92" s="55">
        <v>0</v>
      </c>
      <c r="L92" s="95"/>
      <c r="M92" s="95"/>
      <c r="N92" s="569"/>
      <c r="O92" s="569"/>
      <c r="P92" s="569"/>
      <c r="Q92" s="569"/>
      <c r="R92" s="569"/>
      <c r="S92" s="569"/>
      <c r="T92" s="569"/>
      <c r="U92" s="569"/>
      <c r="V92" s="569"/>
      <c r="W92" s="569"/>
      <c r="X92" s="569"/>
      <c r="Y92" s="569"/>
      <c r="Z92" s="569"/>
      <c r="AA92" s="569"/>
      <c r="AB92" s="569"/>
      <c r="AC92" s="569"/>
      <c r="AD92" s="569"/>
      <c r="AE92" s="569"/>
      <c r="AF92" s="569"/>
      <c r="AG92" s="569"/>
      <c r="AH92" s="569"/>
      <c r="AI92" s="569"/>
      <c r="AJ92" s="569"/>
      <c r="AK92" s="569"/>
      <c r="AL92" s="569"/>
      <c r="AM92" s="569"/>
      <c r="AN92" s="569"/>
      <c r="AO92" s="569"/>
      <c r="AP92" s="569"/>
    </row>
    <row r="93" spans="1:42" s="80" customFormat="1" x14ac:dyDescent="0.35">
      <c r="A93" s="574"/>
      <c r="B93" s="443" t="s">
        <v>194</v>
      </c>
      <c r="C93" s="442" t="s">
        <v>195</v>
      </c>
      <c r="D93" s="304">
        <v>0</v>
      </c>
      <c r="E93" s="304">
        <v>0</v>
      </c>
      <c r="F93" s="304">
        <v>0</v>
      </c>
      <c r="G93" s="55">
        <v>0</v>
      </c>
      <c r="H93" s="304">
        <v>0</v>
      </c>
      <c r="I93" s="304">
        <v>0</v>
      </c>
      <c r="J93" s="55">
        <v>0</v>
      </c>
      <c r="K93" s="55">
        <v>0</v>
      </c>
      <c r="L93" s="95"/>
      <c r="M93" s="95"/>
      <c r="N93" s="569"/>
      <c r="O93" s="569"/>
      <c r="P93" s="569"/>
      <c r="Q93" s="569"/>
      <c r="R93" s="569"/>
      <c r="S93" s="569"/>
      <c r="T93" s="569"/>
      <c r="U93" s="569"/>
      <c r="V93" s="569"/>
      <c r="W93" s="569"/>
      <c r="X93" s="569"/>
      <c r="Y93" s="569"/>
      <c r="Z93" s="569"/>
      <c r="AA93" s="569"/>
      <c r="AB93" s="569"/>
      <c r="AC93" s="569"/>
      <c r="AD93" s="569"/>
      <c r="AE93" s="569"/>
      <c r="AF93" s="569"/>
      <c r="AG93" s="569"/>
      <c r="AH93" s="569"/>
      <c r="AI93" s="569"/>
      <c r="AJ93" s="569"/>
      <c r="AK93" s="569"/>
      <c r="AL93" s="569"/>
      <c r="AM93" s="569"/>
      <c r="AN93" s="569"/>
      <c r="AO93" s="569"/>
      <c r="AP93" s="569"/>
    </row>
    <row r="94" spans="1:42" s="80" customFormat="1" x14ac:dyDescent="0.35">
      <c r="A94" s="574"/>
      <c r="B94" s="443" t="s">
        <v>196</v>
      </c>
      <c r="C94" s="442" t="s">
        <v>197</v>
      </c>
      <c r="D94" s="304">
        <v>0</v>
      </c>
      <c r="E94" s="304">
        <v>0</v>
      </c>
      <c r="F94" s="304">
        <v>0</v>
      </c>
      <c r="G94" s="55">
        <v>0</v>
      </c>
      <c r="H94" s="304">
        <v>0</v>
      </c>
      <c r="I94" s="304">
        <v>0</v>
      </c>
      <c r="J94" s="55">
        <v>0</v>
      </c>
      <c r="K94" s="55">
        <v>0</v>
      </c>
      <c r="L94" s="95"/>
      <c r="M94" s="95"/>
      <c r="N94" s="569"/>
      <c r="O94" s="569"/>
      <c r="P94" s="569"/>
      <c r="Q94" s="569"/>
      <c r="R94" s="569"/>
      <c r="S94" s="569"/>
      <c r="T94" s="569"/>
      <c r="U94" s="569"/>
      <c r="V94" s="569"/>
      <c r="W94" s="569"/>
      <c r="X94" s="569"/>
      <c r="Y94" s="569"/>
      <c r="Z94" s="569"/>
      <c r="AA94" s="569"/>
      <c r="AB94" s="569"/>
      <c r="AC94" s="569"/>
      <c r="AD94" s="569"/>
      <c r="AE94" s="569"/>
      <c r="AF94" s="569"/>
      <c r="AG94" s="569"/>
      <c r="AH94" s="569"/>
      <c r="AI94" s="569"/>
      <c r="AJ94" s="569"/>
      <c r="AK94" s="569"/>
      <c r="AL94" s="569"/>
      <c r="AM94" s="569"/>
      <c r="AN94" s="569"/>
      <c r="AO94" s="569"/>
      <c r="AP94" s="569"/>
    </row>
    <row r="95" spans="1:42" s="80" customFormat="1" ht="15" customHeight="1" x14ac:dyDescent="0.35">
      <c r="A95" s="574"/>
      <c r="B95" s="443" t="s">
        <v>198</v>
      </c>
      <c r="C95" s="442" t="s">
        <v>199</v>
      </c>
      <c r="D95" s="304">
        <v>0</v>
      </c>
      <c r="E95" s="304">
        <v>0</v>
      </c>
      <c r="F95" s="304">
        <v>0</v>
      </c>
      <c r="G95" s="55">
        <v>0</v>
      </c>
      <c r="H95" s="304">
        <v>0</v>
      </c>
      <c r="I95" s="304">
        <v>0</v>
      </c>
      <c r="J95" s="55">
        <v>0</v>
      </c>
      <c r="K95" s="55">
        <v>0</v>
      </c>
      <c r="L95" s="95"/>
      <c r="M95" s="95"/>
      <c r="N95" s="569"/>
      <c r="O95" s="569"/>
      <c r="P95" s="569"/>
      <c r="Q95" s="569"/>
      <c r="R95" s="569"/>
      <c r="S95" s="569"/>
      <c r="T95" s="569"/>
      <c r="U95" s="569"/>
      <c r="V95" s="569"/>
      <c r="W95" s="569"/>
      <c r="X95" s="569"/>
      <c r="Y95" s="569"/>
      <c r="Z95" s="569"/>
      <c r="AA95" s="569"/>
      <c r="AB95" s="569"/>
      <c r="AC95" s="569"/>
      <c r="AD95" s="569"/>
      <c r="AE95" s="569"/>
      <c r="AF95" s="569"/>
      <c r="AG95" s="569"/>
      <c r="AH95" s="569"/>
      <c r="AI95" s="569"/>
      <c r="AJ95" s="569"/>
      <c r="AK95" s="569"/>
      <c r="AL95" s="569"/>
      <c r="AM95" s="569"/>
      <c r="AN95" s="569"/>
      <c r="AO95" s="569"/>
      <c r="AP95" s="569"/>
    </row>
    <row r="96" spans="1:42" s="80" customFormat="1" x14ac:dyDescent="0.35">
      <c r="A96" s="574"/>
      <c r="B96" s="443" t="s">
        <v>200</v>
      </c>
      <c r="C96" s="442" t="s">
        <v>201</v>
      </c>
      <c r="D96" s="511">
        <f t="shared" ref="D96:I96" si="20">SUM(D89:D95)</f>
        <v>0</v>
      </c>
      <c r="E96" s="511">
        <f>SUM(E89:E95)</f>
        <v>0</v>
      </c>
      <c r="F96" s="511">
        <f t="shared" si="20"/>
        <v>0</v>
      </c>
      <c r="G96" s="511">
        <f t="shared" si="20"/>
        <v>0</v>
      </c>
      <c r="H96" s="511">
        <f t="shared" si="20"/>
        <v>0</v>
      </c>
      <c r="I96" s="511">
        <f t="shared" si="20"/>
        <v>0</v>
      </c>
      <c r="J96" s="579">
        <f>SUM(J89:J95)</f>
        <v>0</v>
      </c>
      <c r="K96" s="579">
        <f>SUM(K89:K95)</f>
        <v>0</v>
      </c>
      <c r="L96" s="95"/>
      <c r="M96" s="95"/>
      <c r="N96" s="569"/>
      <c r="O96" s="569"/>
      <c r="P96" s="569"/>
      <c r="Q96" s="569"/>
      <c r="R96" s="569"/>
      <c r="S96" s="569"/>
      <c r="T96" s="569"/>
      <c r="U96" s="569"/>
      <c r="V96" s="569"/>
      <c r="W96" s="569"/>
      <c r="X96" s="569"/>
      <c r="Y96" s="569"/>
      <c r="Z96" s="569"/>
      <c r="AA96" s="569"/>
      <c r="AB96" s="569"/>
      <c r="AC96" s="569"/>
      <c r="AD96" s="569"/>
      <c r="AE96" s="569"/>
      <c r="AF96" s="569"/>
      <c r="AG96" s="569"/>
      <c r="AH96" s="569"/>
      <c r="AI96" s="569"/>
      <c r="AJ96" s="569"/>
      <c r="AK96" s="569"/>
      <c r="AL96" s="569"/>
      <c r="AM96" s="569"/>
      <c r="AN96" s="569"/>
      <c r="AO96" s="569"/>
      <c r="AP96" s="569"/>
    </row>
    <row r="97" spans="1:42" s="80" customFormat="1" x14ac:dyDescent="0.35">
      <c r="A97" s="574"/>
      <c r="B97" s="443"/>
      <c r="C97" s="442"/>
      <c r="D97" s="508"/>
      <c r="E97" s="508"/>
      <c r="F97" s="508"/>
      <c r="G97" s="508"/>
      <c r="H97" s="508"/>
      <c r="I97" s="508"/>
      <c r="J97" s="509"/>
      <c r="K97" s="509"/>
      <c r="L97" s="95"/>
      <c r="M97" s="95"/>
      <c r="N97" s="569"/>
      <c r="O97" s="569"/>
      <c r="P97" s="569"/>
      <c r="Q97" s="569"/>
      <c r="R97" s="569"/>
      <c r="S97" s="569"/>
      <c r="T97" s="569"/>
      <c r="U97" s="569"/>
      <c r="V97" s="569"/>
      <c r="W97" s="569"/>
      <c r="X97" s="569"/>
      <c r="Y97" s="569"/>
      <c r="Z97" s="569"/>
      <c r="AA97" s="569"/>
      <c r="AB97" s="569"/>
      <c r="AC97" s="569"/>
      <c r="AD97" s="569"/>
      <c r="AE97" s="569"/>
      <c r="AF97" s="569"/>
      <c r="AG97" s="569"/>
      <c r="AH97" s="569"/>
      <c r="AI97" s="569"/>
      <c r="AJ97" s="569"/>
      <c r="AK97" s="569"/>
      <c r="AL97" s="569"/>
      <c r="AM97" s="569"/>
      <c r="AN97" s="569"/>
      <c r="AO97" s="569"/>
      <c r="AP97" s="569"/>
    </row>
    <row r="98" spans="1:42" s="80" customFormat="1" ht="13" x14ac:dyDescent="0.35">
      <c r="A98" s="574"/>
      <c r="B98" s="162" t="s">
        <v>202</v>
      </c>
      <c r="C98" s="98" t="s">
        <v>90</v>
      </c>
      <c r="D98" s="508"/>
      <c r="E98" s="508"/>
      <c r="F98" s="508"/>
      <c r="G98" s="508"/>
      <c r="H98" s="508"/>
      <c r="I98" s="508"/>
      <c r="J98" s="509"/>
      <c r="K98" s="509"/>
      <c r="L98" s="95"/>
      <c r="M98" s="95"/>
      <c r="N98" s="569"/>
      <c r="O98" s="569"/>
      <c r="P98" s="569"/>
      <c r="Q98" s="569"/>
      <c r="R98" s="569"/>
      <c r="S98" s="569"/>
      <c r="T98" s="569"/>
      <c r="U98" s="569"/>
      <c r="V98" s="569"/>
      <c r="W98" s="569"/>
      <c r="X98" s="569"/>
      <c r="Y98" s="569"/>
      <c r="Z98" s="569"/>
      <c r="AA98" s="569"/>
      <c r="AB98" s="569"/>
      <c r="AC98" s="569"/>
      <c r="AD98" s="569"/>
      <c r="AE98" s="569"/>
      <c r="AF98" s="569"/>
      <c r="AG98" s="569"/>
      <c r="AH98" s="569"/>
      <c r="AI98" s="569"/>
      <c r="AJ98" s="569"/>
      <c r="AK98" s="569"/>
      <c r="AL98" s="569"/>
      <c r="AM98" s="569"/>
      <c r="AN98" s="569"/>
      <c r="AO98" s="569"/>
      <c r="AP98" s="569"/>
    </row>
    <row r="99" spans="1:42" s="80" customFormat="1" x14ac:dyDescent="0.35">
      <c r="A99" s="574"/>
      <c r="B99" s="443" t="s">
        <v>203</v>
      </c>
      <c r="C99" s="442" t="s">
        <v>204</v>
      </c>
      <c r="D99" s="304">
        <v>0</v>
      </c>
      <c r="E99" s="304">
        <v>0</v>
      </c>
      <c r="F99" s="304">
        <v>0</v>
      </c>
      <c r="G99" s="55">
        <v>0</v>
      </c>
      <c r="H99" s="304">
        <v>0</v>
      </c>
      <c r="I99" s="304">
        <v>0</v>
      </c>
      <c r="J99" s="55">
        <v>0</v>
      </c>
      <c r="K99" s="55">
        <v>0</v>
      </c>
      <c r="L99" s="95"/>
      <c r="M99" s="95"/>
      <c r="N99" s="569"/>
      <c r="O99" s="569"/>
      <c r="P99" s="569"/>
      <c r="Q99" s="569"/>
      <c r="R99" s="569"/>
      <c r="S99" s="569"/>
      <c r="T99" s="569"/>
      <c r="U99" s="569"/>
      <c r="V99" s="569"/>
      <c r="W99" s="569"/>
      <c r="X99" s="569"/>
      <c r="Y99" s="569"/>
      <c r="Z99" s="569"/>
      <c r="AA99" s="569"/>
      <c r="AB99" s="569"/>
      <c r="AC99" s="569"/>
      <c r="AD99" s="569"/>
      <c r="AE99" s="569"/>
      <c r="AF99" s="569"/>
      <c r="AG99" s="569"/>
      <c r="AH99" s="569"/>
      <c r="AI99" s="569"/>
      <c r="AJ99" s="569"/>
      <c r="AK99" s="569"/>
      <c r="AL99" s="569"/>
      <c r="AM99" s="569"/>
      <c r="AN99" s="569"/>
      <c r="AO99" s="569"/>
      <c r="AP99" s="569"/>
    </row>
    <row r="100" spans="1:42" s="80" customFormat="1" x14ac:dyDescent="0.35">
      <c r="A100" s="574"/>
      <c r="B100" s="443" t="s">
        <v>205</v>
      </c>
      <c r="C100" s="442" t="s">
        <v>206</v>
      </c>
      <c r="D100" s="304">
        <v>0</v>
      </c>
      <c r="E100" s="304">
        <v>0</v>
      </c>
      <c r="F100" s="304">
        <v>0</v>
      </c>
      <c r="G100" s="55">
        <v>0</v>
      </c>
      <c r="H100" s="304">
        <v>0</v>
      </c>
      <c r="I100" s="304">
        <v>0</v>
      </c>
      <c r="J100" s="55">
        <v>0</v>
      </c>
      <c r="K100" s="55">
        <v>0</v>
      </c>
      <c r="L100" s="95"/>
      <c r="M100" s="95"/>
      <c r="N100" s="569"/>
      <c r="O100" s="569"/>
      <c r="P100" s="569"/>
      <c r="Q100" s="569"/>
      <c r="R100" s="569"/>
      <c r="S100" s="569"/>
      <c r="T100" s="569"/>
      <c r="U100" s="569"/>
      <c r="V100" s="569"/>
      <c r="W100" s="569"/>
      <c r="X100" s="569"/>
      <c r="Y100" s="569"/>
      <c r="Z100" s="569"/>
      <c r="AA100" s="569"/>
      <c r="AB100" s="569"/>
      <c r="AC100" s="569"/>
      <c r="AD100" s="569"/>
      <c r="AE100" s="569"/>
      <c r="AF100" s="569"/>
      <c r="AG100" s="569"/>
      <c r="AH100" s="569"/>
      <c r="AI100" s="569"/>
      <c r="AJ100" s="569"/>
      <c r="AK100" s="569"/>
      <c r="AL100" s="569"/>
      <c r="AM100" s="569"/>
      <c r="AN100" s="569"/>
      <c r="AO100" s="569"/>
      <c r="AP100" s="569"/>
    </row>
    <row r="101" spans="1:42" s="80" customFormat="1" x14ac:dyDescent="0.35">
      <c r="A101" s="574"/>
      <c r="B101" s="443" t="s">
        <v>207</v>
      </c>
      <c r="C101" s="442" t="s">
        <v>208</v>
      </c>
      <c r="D101" s="304">
        <v>0</v>
      </c>
      <c r="E101" s="304">
        <v>0</v>
      </c>
      <c r="F101" s="304">
        <v>0</v>
      </c>
      <c r="G101" s="55">
        <v>0</v>
      </c>
      <c r="H101" s="304">
        <v>0</v>
      </c>
      <c r="I101" s="304">
        <v>0</v>
      </c>
      <c r="J101" s="55">
        <v>0</v>
      </c>
      <c r="K101" s="55">
        <v>0</v>
      </c>
      <c r="L101" s="95"/>
      <c r="M101" s="95"/>
      <c r="N101" s="569"/>
      <c r="O101" s="569"/>
      <c r="P101" s="569"/>
      <c r="Q101" s="569"/>
      <c r="R101" s="569"/>
      <c r="S101" s="569"/>
      <c r="T101" s="569"/>
      <c r="U101" s="569"/>
      <c r="V101" s="569"/>
      <c r="W101" s="569"/>
      <c r="X101" s="569"/>
      <c r="Y101" s="569"/>
      <c r="Z101" s="569"/>
      <c r="AA101" s="569"/>
      <c r="AB101" s="569"/>
      <c r="AC101" s="569"/>
      <c r="AD101" s="569"/>
      <c r="AE101" s="569"/>
      <c r="AF101" s="569"/>
      <c r="AG101" s="569"/>
      <c r="AH101" s="569"/>
      <c r="AI101" s="569"/>
      <c r="AJ101" s="569"/>
      <c r="AK101" s="569"/>
      <c r="AL101" s="569"/>
      <c r="AM101" s="569"/>
      <c r="AN101" s="569"/>
      <c r="AO101" s="569"/>
      <c r="AP101" s="569"/>
    </row>
    <row r="102" spans="1:42" s="80" customFormat="1" x14ac:dyDescent="0.35">
      <c r="A102" s="574"/>
      <c r="B102" s="443" t="s">
        <v>209</v>
      </c>
      <c r="C102" s="442" t="s">
        <v>210</v>
      </c>
      <c r="D102" s="304">
        <v>0</v>
      </c>
      <c r="E102" s="304">
        <v>0</v>
      </c>
      <c r="F102" s="304">
        <v>0</v>
      </c>
      <c r="G102" s="55">
        <v>0</v>
      </c>
      <c r="H102" s="304">
        <v>0</v>
      </c>
      <c r="I102" s="304">
        <v>0</v>
      </c>
      <c r="J102" s="55">
        <v>0</v>
      </c>
      <c r="K102" s="55">
        <v>0</v>
      </c>
      <c r="L102" s="95"/>
      <c r="M102" s="95"/>
      <c r="N102" s="569"/>
      <c r="O102" s="569"/>
      <c r="P102" s="569"/>
      <c r="Q102" s="569"/>
      <c r="R102" s="569"/>
      <c r="S102" s="569"/>
      <c r="T102" s="569"/>
      <c r="U102" s="569"/>
      <c r="V102" s="569"/>
      <c r="W102" s="569"/>
      <c r="X102" s="569"/>
      <c r="Y102" s="569"/>
      <c r="Z102" s="569"/>
      <c r="AA102" s="569"/>
      <c r="AB102" s="569"/>
      <c r="AC102" s="569"/>
      <c r="AD102" s="569"/>
      <c r="AE102" s="569"/>
      <c r="AF102" s="569"/>
      <c r="AG102" s="569"/>
      <c r="AH102" s="569"/>
      <c r="AI102" s="569"/>
      <c r="AJ102" s="569"/>
      <c r="AK102" s="569"/>
      <c r="AL102" s="569"/>
      <c r="AM102" s="569"/>
      <c r="AN102" s="569"/>
      <c r="AO102" s="569"/>
      <c r="AP102" s="569"/>
    </row>
    <row r="103" spans="1:42" s="80" customFormat="1" x14ac:dyDescent="0.35">
      <c r="A103" s="574"/>
      <c r="B103" s="443" t="s">
        <v>211</v>
      </c>
      <c r="C103" s="442" t="s">
        <v>212</v>
      </c>
      <c r="D103" s="304">
        <v>0</v>
      </c>
      <c r="E103" s="304">
        <v>0</v>
      </c>
      <c r="F103" s="304">
        <v>0</v>
      </c>
      <c r="G103" s="55">
        <v>0</v>
      </c>
      <c r="H103" s="304">
        <v>0</v>
      </c>
      <c r="I103" s="304">
        <v>0</v>
      </c>
      <c r="J103" s="55">
        <v>0</v>
      </c>
      <c r="K103" s="55">
        <v>0</v>
      </c>
      <c r="L103" s="95"/>
      <c r="M103" s="95"/>
      <c r="N103" s="569"/>
      <c r="O103" s="569"/>
      <c r="P103" s="569"/>
      <c r="Q103" s="569"/>
      <c r="R103" s="569"/>
      <c r="S103" s="569"/>
      <c r="T103" s="569"/>
      <c r="U103" s="569"/>
      <c r="V103" s="569"/>
      <c r="W103" s="569"/>
      <c r="X103" s="569"/>
      <c r="Y103" s="569"/>
      <c r="Z103" s="569"/>
      <c r="AA103" s="569"/>
      <c r="AB103" s="569"/>
      <c r="AC103" s="569"/>
      <c r="AD103" s="569"/>
      <c r="AE103" s="569"/>
      <c r="AF103" s="569"/>
      <c r="AG103" s="569"/>
      <c r="AH103" s="569"/>
      <c r="AI103" s="569"/>
      <c r="AJ103" s="569"/>
      <c r="AK103" s="569"/>
      <c r="AL103" s="569"/>
      <c r="AM103" s="569"/>
      <c r="AN103" s="569"/>
      <c r="AO103" s="569"/>
      <c r="AP103" s="569"/>
    </row>
    <row r="104" spans="1:42" s="80" customFormat="1" x14ac:dyDescent="0.35">
      <c r="A104" s="574"/>
      <c r="B104" s="443" t="s">
        <v>213</v>
      </c>
      <c r="C104" s="442" t="s">
        <v>214</v>
      </c>
      <c r="D104" s="304">
        <v>0</v>
      </c>
      <c r="E104" s="304">
        <v>0</v>
      </c>
      <c r="F104" s="304">
        <v>0</v>
      </c>
      <c r="G104" s="55">
        <v>0</v>
      </c>
      <c r="H104" s="304">
        <v>0</v>
      </c>
      <c r="I104" s="304">
        <v>0</v>
      </c>
      <c r="J104" s="55">
        <v>0</v>
      </c>
      <c r="K104" s="55">
        <v>0</v>
      </c>
      <c r="L104" s="95"/>
      <c r="M104" s="95"/>
      <c r="N104" s="569"/>
      <c r="O104" s="569"/>
      <c r="P104" s="569"/>
      <c r="Q104" s="569"/>
      <c r="R104" s="569"/>
      <c r="S104" s="569"/>
      <c r="T104" s="569"/>
      <c r="U104" s="569"/>
      <c r="V104" s="569"/>
      <c r="W104" s="569"/>
      <c r="X104" s="569"/>
      <c r="Y104" s="569"/>
      <c r="Z104" s="569"/>
      <c r="AA104" s="569"/>
      <c r="AB104" s="569"/>
      <c r="AC104" s="569"/>
      <c r="AD104" s="569"/>
      <c r="AE104" s="569"/>
      <c r="AF104" s="569"/>
      <c r="AG104" s="569"/>
      <c r="AH104" s="569"/>
      <c r="AI104" s="569"/>
      <c r="AJ104" s="569"/>
      <c r="AK104" s="569"/>
      <c r="AL104" s="569"/>
      <c r="AM104" s="569"/>
      <c r="AN104" s="569"/>
      <c r="AO104" s="569"/>
      <c r="AP104" s="569"/>
    </row>
    <row r="105" spans="1:42" s="80" customFormat="1" ht="25" x14ac:dyDescent="0.35">
      <c r="A105" s="574"/>
      <c r="B105" s="443" t="s">
        <v>215</v>
      </c>
      <c r="C105" s="442" t="s">
        <v>216</v>
      </c>
      <c r="D105" s="304">
        <v>0</v>
      </c>
      <c r="E105" s="304">
        <v>0</v>
      </c>
      <c r="F105" s="304">
        <v>0</v>
      </c>
      <c r="G105" s="55">
        <v>0</v>
      </c>
      <c r="H105" s="304">
        <v>0</v>
      </c>
      <c r="I105" s="304">
        <v>0</v>
      </c>
      <c r="J105" s="55">
        <v>0</v>
      </c>
      <c r="K105" s="55">
        <v>0</v>
      </c>
      <c r="L105" s="95"/>
      <c r="M105" s="95"/>
      <c r="N105" s="569"/>
      <c r="O105" s="569"/>
      <c r="P105" s="569"/>
      <c r="Q105" s="569"/>
      <c r="R105" s="569"/>
      <c r="S105" s="569"/>
      <c r="T105" s="569"/>
      <c r="U105" s="569"/>
      <c r="V105" s="569"/>
      <c r="W105" s="569"/>
      <c r="X105" s="569"/>
      <c r="Y105" s="569"/>
      <c r="Z105" s="569"/>
      <c r="AA105" s="569"/>
      <c r="AB105" s="569"/>
      <c r="AC105" s="569"/>
      <c r="AD105" s="569"/>
      <c r="AE105" s="569"/>
      <c r="AF105" s="569"/>
      <c r="AG105" s="569"/>
      <c r="AH105" s="569"/>
      <c r="AI105" s="569"/>
      <c r="AJ105" s="569"/>
      <c r="AK105" s="569"/>
      <c r="AL105" s="569"/>
      <c r="AM105" s="569"/>
      <c r="AN105" s="569"/>
      <c r="AO105" s="569"/>
      <c r="AP105" s="569"/>
    </row>
    <row r="106" spans="1:42" s="80" customFormat="1" x14ac:dyDescent="0.35">
      <c r="A106" s="574"/>
      <c r="B106" s="443" t="s">
        <v>217</v>
      </c>
      <c r="C106" s="442" t="s">
        <v>218</v>
      </c>
      <c r="D106" s="304">
        <v>0</v>
      </c>
      <c r="E106" s="304">
        <v>0</v>
      </c>
      <c r="F106" s="304">
        <v>0</v>
      </c>
      <c r="G106" s="55">
        <v>0</v>
      </c>
      <c r="H106" s="304">
        <v>0</v>
      </c>
      <c r="I106" s="304">
        <v>0</v>
      </c>
      <c r="J106" s="55">
        <v>0</v>
      </c>
      <c r="K106" s="55">
        <v>0</v>
      </c>
      <c r="L106" s="95"/>
      <c r="M106" s="95"/>
      <c r="N106" s="569"/>
      <c r="O106" s="569"/>
      <c r="P106" s="569"/>
      <c r="Q106" s="569"/>
      <c r="R106" s="569"/>
      <c r="S106" s="569"/>
      <c r="T106" s="569"/>
      <c r="U106" s="569"/>
      <c r="V106" s="569"/>
      <c r="W106" s="569"/>
      <c r="X106" s="569"/>
      <c r="Y106" s="569"/>
      <c r="Z106" s="569"/>
      <c r="AA106" s="569"/>
      <c r="AB106" s="569"/>
      <c r="AC106" s="569"/>
      <c r="AD106" s="569"/>
      <c r="AE106" s="569"/>
      <c r="AF106" s="569"/>
      <c r="AG106" s="569"/>
      <c r="AH106" s="569"/>
      <c r="AI106" s="569"/>
      <c r="AJ106" s="569"/>
      <c r="AK106" s="569"/>
      <c r="AL106" s="569"/>
      <c r="AM106" s="569"/>
      <c r="AN106" s="569"/>
      <c r="AO106" s="569"/>
      <c r="AP106" s="569"/>
    </row>
    <row r="107" spans="1:42" s="80" customFormat="1" x14ac:dyDescent="0.35">
      <c r="A107" s="574"/>
      <c r="B107" s="443" t="s">
        <v>219</v>
      </c>
      <c r="C107" s="442" t="s">
        <v>220</v>
      </c>
      <c r="D107" s="304">
        <v>0</v>
      </c>
      <c r="E107" s="304">
        <v>0</v>
      </c>
      <c r="F107" s="304">
        <v>0</v>
      </c>
      <c r="G107" s="55">
        <v>0</v>
      </c>
      <c r="H107" s="304">
        <v>0</v>
      </c>
      <c r="I107" s="304">
        <v>0</v>
      </c>
      <c r="J107" s="55">
        <v>0</v>
      </c>
      <c r="K107" s="55">
        <v>0</v>
      </c>
      <c r="L107" s="95"/>
      <c r="M107" s="95"/>
      <c r="N107" s="569"/>
      <c r="O107" s="569"/>
      <c r="P107" s="569"/>
      <c r="Q107" s="569"/>
      <c r="R107" s="569"/>
      <c r="S107" s="569"/>
      <c r="T107" s="569"/>
      <c r="U107" s="569"/>
      <c r="V107" s="569"/>
      <c r="W107" s="569"/>
      <c r="X107" s="569"/>
      <c r="Y107" s="569"/>
      <c r="Z107" s="569"/>
      <c r="AA107" s="569"/>
      <c r="AB107" s="569"/>
      <c r="AC107" s="569"/>
      <c r="AD107" s="569"/>
      <c r="AE107" s="569"/>
      <c r="AF107" s="569"/>
      <c r="AG107" s="569"/>
      <c r="AH107" s="569"/>
      <c r="AI107" s="569"/>
      <c r="AJ107" s="569"/>
      <c r="AK107" s="569"/>
      <c r="AL107" s="569"/>
      <c r="AM107" s="569"/>
      <c r="AN107" s="569"/>
      <c r="AO107" s="569"/>
      <c r="AP107" s="569"/>
    </row>
    <row r="108" spans="1:42" s="80" customFormat="1" x14ac:dyDescent="0.35">
      <c r="A108" s="574"/>
      <c r="B108" s="443" t="s">
        <v>221</v>
      </c>
      <c r="C108" s="442" t="s">
        <v>222</v>
      </c>
      <c r="D108" s="304">
        <v>0</v>
      </c>
      <c r="E108" s="304">
        <v>0</v>
      </c>
      <c r="F108" s="304">
        <v>0</v>
      </c>
      <c r="G108" s="55">
        <v>0</v>
      </c>
      <c r="H108" s="304">
        <v>0</v>
      </c>
      <c r="I108" s="304">
        <v>0</v>
      </c>
      <c r="J108" s="55">
        <v>0</v>
      </c>
      <c r="K108" s="55">
        <v>0</v>
      </c>
      <c r="L108" s="95"/>
      <c r="M108" s="95"/>
      <c r="N108" s="569"/>
      <c r="O108" s="569"/>
      <c r="P108" s="569"/>
      <c r="Q108" s="569"/>
      <c r="R108" s="569"/>
      <c r="S108" s="569"/>
      <c r="T108" s="569"/>
      <c r="U108" s="569"/>
      <c r="V108" s="569"/>
      <c r="W108" s="569"/>
      <c r="X108" s="569"/>
      <c r="Y108" s="569"/>
      <c r="Z108" s="569"/>
      <c r="AA108" s="569"/>
      <c r="AB108" s="569"/>
      <c r="AC108" s="569"/>
      <c r="AD108" s="569"/>
      <c r="AE108" s="569"/>
      <c r="AF108" s="569"/>
      <c r="AG108" s="569"/>
      <c r="AH108" s="569"/>
      <c r="AI108" s="569"/>
      <c r="AJ108" s="569"/>
      <c r="AK108" s="569"/>
      <c r="AL108" s="569"/>
      <c r="AM108" s="569"/>
      <c r="AN108" s="569"/>
      <c r="AO108" s="569"/>
      <c r="AP108" s="569"/>
    </row>
    <row r="109" spans="1:42" s="80" customFormat="1" x14ac:dyDescent="0.35">
      <c r="A109" s="574"/>
      <c r="B109" s="443" t="s">
        <v>223</v>
      </c>
      <c r="C109" s="442" t="s">
        <v>224</v>
      </c>
      <c r="D109" s="304">
        <v>0</v>
      </c>
      <c r="E109" s="304">
        <v>0</v>
      </c>
      <c r="F109" s="304">
        <v>0</v>
      </c>
      <c r="G109" s="55">
        <v>0</v>
      </c>
      <c r="H109" s="304">
        <v>0</v>
      </c>
      <c r="I109" s="304">
        <v>0</v>
      </c>
      <c r="J109" s="55">
        <v>0</v>
      </c>
      <c r="K109" s="55">
        <v>0</v>
      </c>
      <c r="L109" s="95"/>
      <c r="M109" s="95"/>
      <c r="N109" s="569"/>
      <c r="O109" s="569"/>
      <c r="P109" s="569"/>
      <c r="Q109" s="569"/>
      <c r="R109" s="569"/>
      <c r="S109" s="569"/>
      <c r="T109" s="569"/>
      <c r="U109" s="569"/>
      <c r="V109" s="569"/>
      <c r="W109" s="569"/>
      <c r="X109" s="569"/>
      <c r="Y109" s="569"/>
      <c r="Z109" s="569"/>
      <c r="AA109" s="569"/>
      <c r="AB109" s="569"/>
      <c r="AC109" s="569"/>
      <c r="AD109" s="569"/>
      <c r="AE109" s="569"/>
      <c r="AF109" s="569"/>
      <c r="AG109" s="569"/>
      <c r="AH109" s="569"/>
      <c r="AI109" s="569"/>
      <c r="AJ109" s="569"/>
      <c r="AK109" s="569"/>
      <c r="AL109" s="569"/>
      <c r="AM109" s="569"/>
      <c r="AN109" s="569"/>
      <c r="AO109" s="569"/>
      <c r="AP109" s="569"/>
    </row>
    <row r="110" spans="1:42" s="80" customFormat="1" x14ac:dyDescent="0.35">
      <c r="A110" s="574"/>
      <c r="B110" s="443" t="s">
        <v>225</v>
      </c>
      <c r="C110" s="442" t="s">
        <v>226</v>
      </c>
      <c r="D110" s="511">
        <f t="shared" ref="D110:I110" si="21">SUM(D99:D109)</f>
        <v>0</v>
      </c>
      <c r="E110" s="511">
        <f>SUM(E99:E109)</f>
        <v>0</v>
      </c>
      <c r="F110" s="511">
        <f t="shared" si="21"/>
        <v>0</v>
      </c>
      <c r="G110" s="511">
        <f t="shared" si="21"/>
        <v>0</v>
      </c>
      <c r="H110" s="511">
        <f t="shared" si="21"/>
        <v>0</v>
      </c>
      <c r="I110" s="511">
        <f t="shared" si="21"/>
        <v>0</v>
      </c>
      <c r="J110" s="579">
        <f>SUM(J99:J109)</f>
        <v>0</v>
      </c>
      <c r="K110" s="579">
        <f>SUM(K99:K109)</f>
        <v>0</v>
      </c>
      <c r="L110" s="95"/>
      <c r="M110" s="95"/>
      <c r="N110" s="569"/>
      <c r="O110" s="569"/>
      <c r="P110" s="569"/>
      <c r="Q110" s="569"/>
      <c r="R110" s="569"/>
      <c r="S110" s="569"/>
      <c r="T110" s="569"/>
      <c r="U110" s="569"/>
      <c r="V110" s="569"/>
      <c r="W110" s="569"/>
      <c r="X110" s="569"/>
      <c r="Y110" s="569"/>
      <c r="Z110" s="569"/>
      <c r="AA110" s="569"/>
      <c r="AB110" s="569"/>
      <c r="AC110" s="569"/>
      <c r="AD110" s="569"/>
      <c r="AE110" s="569"/>
      <c r="AF110" s="569"/>
      <c r="AG110" s="569"/>
      <c r="AH110" s="569"/>
      <c r="AI110" s="569"/>
      <c r="AJ110" s="569"/>
      <c r="AK110" s="569"/>
      <c r="AL110" s="569"/>
      <c r="AM110" s="569"/>
      <c r="AN110" s="569"/>
      <c r="AO110" s="569"/>
      <c r="AP110" s="569"/>
    </row>
    <row r="111" spans="1:42" s="80" customFormat="1" x14ac:dyDescent="0.35">
      <c r="A111" s="574"/>
      <c r="B111" s="443"/>
      <c r="C111" s="442"/>
      <c r="D111" s="508"/>
      <c r="E111" s="508"/>
      <c r="F111" s="508"/>
      <c r="G111" s="508"/>
      <c r="H111" s="508"/>
      <c r="I111" s="508"/>
      <c r="J111" s="509"/>
      <c r="K111" s="509"/>
      <c r="L111" s="95"/>
      <c r="M111" s="95"/>
      <c r="N111" s="569"/>
      <c r="O111" s="569"/>
      <c r="P111" s="569"/>
      <c r="Q111" s="569"/>
      <c r="R111" s="569"/>
      <c r="S111" s="569"/>
      <c r="T111" s="569"/>
      <c r="U111" s="569"/>
      <c r="V111" s="569"/>
      <c r="W111" s="569"/>
      <c r="X111" s="569"/>
      <c r="Y111" s="569"/>
      <c r="Z111" s="569"/>
      <c r="AA111" s="569"/>
      <c r="AB111" s="569"/>
      <c r="AC111" s="569"/>
      <c r="AD111" s="569"/>
      <c r="AE111" s="569"/>
      <c r="AF111" s="569"/>
      <c r="AG111" s="569"/>
      <c r="AH111" s="569"/>
      <c r="AI111" s="569"/>
      <c r="AJ111" s="569"/>
      <c r="AK111" s="569"/>
      <c r="AL111" s="569"/>
      <c r="AM111" s="569"/>
      <c r="AN111" s="569"/>
      <c r="AO111" s="569"/>
      <c r="AP111" s="569"/>
    </row>
    <row r="112" spans="1:42" s="80" customFormat="1" ht="13" x14ac:dyDescent="0.35">
      <c r="A112" s="574"/>
      <c r="B112" s="162" t="s">
        <v>227</v>
      </c>
      <c r="C112" s="98" t="s">
        <v>228</v>
      </c>
      <c r="D112" s="304">
        <v>0</v>
      </c>
      <c r="E112" s="304">
        <v>0</v>
      </c>
      <c r="F112" s="304">
        <v>0</v>
      </c>
      <c r="G112" s="55">
        <v>0</v>
      </c>
      <c r="H112" s="304">
        <v>0</v>
      </c>
      <c r="I112" s="304">
        <v>0</v>
      </c>
      <c r="J112" s="55">
        <v>0</v>
      </c>
      <c r="K112" s="55">
        <v>0</v>
      </c>
      <c r="L112" s="95"/>
      <c r="M112" s="95"/>
      <c r="N112" s="569"/>
      <c r="O112" s="569"/>
      <c r="P112" s="569"/>
      <c r="Q112" s="569"/>
      <c r="R112" s="569"/>
      <c r="S112" s="569"/>
      <c r="T112" s="569"/>
      <c r="U112" s="569"/>
      <c r="V112" s="569"/>
      <c r="W112" s="569"/>
      <c r="X112" s="569"/>
      <c r="Y112" s="569"/>
      <c r="Z112" s="569"/>
      <c r="AA112" s="569"/>
      <c r="AB112" s="569"/>
      <c r="AC112" s="569"/>
      <c r="AD112" s="569"/>
      <c r="AE112" s="569"/>
      <c r="AF112" s="569"/>
      <c r="AG112" s="569"/>
      <c r="AH112" s="569"/>
      <c r="AI112" s="569"/>
      <c r="AJ112" s="569"/>
      <c r="AK112" s="569"/>
      <c r="AL112" s="569"/>
      <c r="AM112" s="569"/>
      <c r="AN112" s="569"/>
      <c r="AO112" s="569"/>
      <c r="AP112" s="569"/>
    </row>
    <row r="113" spans="1:42" s="80" customFormat="1" x14ac:dyDescent="0.35">
      <c r="A113" s="574"/>
      <c r="B113" s="443"/>
      <c r="C113" s="442"/>
      <c r="D113" s="508"/>
      <c r="E113" s="508"/>
      <c r="F113" s="508"/>
      <c r="G113" s="508"/>
      <c r="H113" s="508"/>
      <c r="I113" s="508"/>
      <c r="J113" s="509"/>
      <c r="K113" s="509"/>
      <c r="L113" s="95"/>
      <c r="M113" s="95"/>
      <c r="N113" s="569"/>
      <c r="O113" s="569"/>
      <c r="P113" s="569"/>
      <c r="Q113" s="569"/>
      <c r="R113" s="569"/>
      <c r="S113" s="569"/>
      <c r="T113" s="569"/>
      <c r="U113" s="569"/>
      <c r="V113" s="569"/>
      <c r="W113" s="569"/>
      <c r="X113" s="569"/>
      <c r="Y113" s="569"/>
      <c r="Z113" s="569"/>
      <c r="AA113" s="569"/>
      <c r="AB113" s="569"/>
      <c r="AC113" s="569"/>
      <c r="AD113" s="569"/>
      <c r="AE113" s="569"/>
      <c r="AF113" s="569"/>
      <c r="AG113" s="569"/>
      <c r="AH113" s="569"/>
      <c r="AI113" s="569"/>
      <c r="AJ113" s="569"/>
      <c r="AK113" s="569"/>
      <c r="AL113" s="569"/>
      <c r="AM113" s="569"/>
      <c r="AN113" s="569"/>
      <c r="AO113" s="569"/>
      <c r="AP113" s="569"/>
    </row>
    <row r="114" spans="1:42" s="80" customFormat="1" ht="13" x14ac:dyDescent="0.35">
      <c r="A114" s="574"/>
      <c r="B114" s="162" t="s">
        <v>229</v>
      </c>
      <c r="C114" s="98" t="s">
        <v>230</v>
      </c>
      <c r="D114" s="304">
        <v>0</v>
      </c>
      <c r="E114" s="304">
        <v>0</v>
      </c>
      <c r="F114" s="304">
        <v>0</v>
      </c>
      <c r="G114" s="55">
        <v>0</v>
      </c>
      <c r="H114" s="304">
        <v>0</v>
      </c>
      <c r="I114" s="304">
        <v>0</v>
      </c>
      <c r="J114" s="55">
        <v>0</v>
      </c>
      <c r="K114" s="55">
        <v>0</v>
      </c>
      <c r="L114" s="95"/>
      <c r="M114" s="95"/>
      <c r="N114" s="569"/>
      <c r="O114" s="569"/>
      <c r="P114" s="569"/>
      <c r="Q114" s="569"/>
      <c r="R114" s="569"/>
      <c r="S114" s="569"/>
      <c r="T114" s="569"/>
      <c r="U114" s="569"/>
      <c r="V114" s="569"/>
      <c r="W114" s="569"/>
      <c r="X114" s="569"/>
      <c r="Y114" s="569"/>
      <c r="Z114" s="569"/>
      <c r="AA114" s="569"/>
      <c r="AB114" s="569"/>
      <c r="AC114" s="569"/>
      <c r="AD114" s="569"/>
      <c r="AE114" s="569"/>
      <c r="AF114" s="569"/>
      <c r="AG114" s="569"/>
      <c r="AH114" s="569"/>
      <c r="AI114" s="569"/>
      <c r="AJ114" s="569"/>
      <c r="AK114" s="569"/>
      <c r="AL114" s="569"/>
      <c r="AM114" s="569"/>
      <c r="AN114" s="569"/>
      <c r="AO114" s="569"/>
      <c r="AP114" s="569"/>
    </row>
    <row r="115" spans="1:42" s="80" customFormat="1" x14ac:dyDescent="0.35">
      <c r="A115" s="574"/>
      <c r="B115" s="443"/>
      <c r="C115" s="442"/>
      <c r="D115" s="508"/>
      <c r="E115" s="508"/>
      <c r="F115" s="508"/>
      <c r="G115" s="508"/>
      <c r="H115" s="508"/>
      <c r="I115" s="508"/>
      <c r="J115" s="509"/>
      <c r="K115" s="509"/>
      <c r="L115" s="95"/>
      <c r="M115" s="95"/>
      <c r="N115" s="569"/>
      <c r="O115" s="569"/>
      <c r="P115" s="569"/>
      <c r="Q115" s="569"/>
      <c r="R115" s="569"/>
      <c r="S115" s="569"/>
      <c r="T115" s="569"/>
      <c r="U115" s="569"/>
      <c r="V115" s="569"/>
      <c r="W115" s="569"/>
      <c r="X115" s="569"/>
      <c r="Y115" s="569"/>
      <c r="Z115" s="569"/>
      <c r="AA115" s="569"/>
      <c r="AB115" s="569"/>
      <c r="AC115" s="569"/>
      <c r="AD115" s="569"/>
      <c r="AE115" s="569"/>
      <c r="AF115" s="569"/>
      <c r="AG115" s="569"/>
      <c r="AH115" s="569"/>
      <c r="AI115" s="569"/>
      <c r="AJ115" s="569"/>
      <c r="AK115" s="569"/>
      <c r="AL115" s="569"/>
      <c r="AM115" s="569"/>
      <c r="AN115" s="569"/>
      <c r="AO115" s="569"/>
      <c r="AP115" s="569"/>
    </row>
    <row r="116" spans="1:42" s="80" customFormat="1" ht="13" x14ac:dyDescent="0.35">
      <c r="A116" s="574"/>
      <c r="B116" s="162" t="s">
        <v>231</v>
      </c>
      <c r="C116" s="314" t="s">
        <v>232</v>
      </c>
      <c r="D116" s="511">
        <f t="shared" ref="D116:K116" si="22">ROUND(D114+D112+D110+D96+D86+D71,0)</f>
        <v>0</v>
      </c>
      <c r="E116" s="511">
        <f t="shared" si="22"/>
        <v>0</v>
      </c>
      <c r="F116" s="511">
        <f t="shared" si="22"/>
        <v>0</v>
      </c>
      <c r="G116" s="511">
        <f t="shared" si="22"/>
        <v>0</v>
      </c>
      <c r="H116" s="511">
        <f t="shared" si="22"/>
        <v>0</v>
      </c>
      <c r="I116" s="511">
        <f t="shared" si="22"/>
        <v>0</v>
      </c>
      <c r="J116" s="579">
        <f t="shared" si="22"/>
        <v>0</v>
      </c>
      <c r="K116" s="579">
        <f t="shared" si="22"/>
        <v>0</v>
      </c>
      <c r="L116" s="95"/>
      <c r="M116" s="95"/>
      <c r="N116" s="569"/>
      <c r="O116" s="569"/>
      <c r="P116" s="569"/>
      <c r="Q116" s="569"/>
      <c r="R116" s="569"/>
      <c r="S116" s="569"/>
      <c r="T116" s="569"/>
      <c r="U116" s="569"/>
      <c r="V116" s="569"/>
      <c r="W116" s="569"/>
      <c r="X116" s="569"/>
      <c r="Y116" s="569"/>
      <c r="Z116" s="569"/>
      <c r="AA116" s="569"/>
      <c r="AB116" s="569"/>
      <c r="AC116" s="569"/>
      <c r="AD116" s="569"/>
      <c r="AE116" s="569"/>
      <c r="AF116" s="569"/>
      <c r="AG116" s="569"/>
      <c r="AH116" s="569"/>
      <c r="AI116" s="569"/>
      <c r="AJ116" s="569"/>
      <c r="AK116" s="569"/>
      <c r="AL116" s="569"/>
      <c r="AM116" s="569"/>
      <c r="AN116" s="569"/>
      <c r="AO116" s="569"/>
      <c r="AP116" s="569"/>
    </row>
    <row r="117" spans="1:42" s="80" customFormat="1" x14ac:dyDescent="0.35">
      <c r="A117" s="581"/>
      <c r="B117" s="582"/>
      <c r="C117" s="585"/>
      <c r="D117" s="586"/>
      <c r="E117" s="586"/>
      <c r="F117" s="586"/>
      <c r="G117" s="586"/>
      <c r="H117" s="586"/>
      <c r="I117" s="586"/>
      <c r="J117" s="587"/>
      <c r="K117" s="587"/>
      <c r="L117" s="95"/>
      <c r="M117" s="95"/>
      <c r="N117" s="569"/>
      <c r="O117" s="569"/>
      <c r="P117" s="569"/>
      <c r="Q117" s="569"/>
      <c r="R117" s="569"/>
      <c r="S117" s="569"/>
      <c r="T117" s="569"/>
      <c r="U117" s="569"/>
      <c r="V117" s="569"/>
      <c r="W117" s="569"/>
      <c r="X117" s="569"/>
      <c r="Y117" s="569"/>
      <c r="Z117" s="569"/>
      <c r="AA117" s="569"/>
      <c r="AB117" s="569"/>
      <c r="AC117" s="569"/>
      <c r="AD117" s="569"/>
      <c r="AE117" s="569"/>
      <c r="AF117" s="569"/>
      <c r="AG117" s="569"/>
      <c r="AH117" s="569"/>
      <c r="AI117" s="569"/>
      <c r="AJ117" s="569"/>
      <c r="AK117" s="569"/>
      <c r="AL117" s="569"/>
      <c r="AM117" s="569"/>
      <c r="AN117" s="569"/>
      <c r="AO117" s="569"/>
      <c r="AP117" s="569"/>
    </row>
    <row r="118" spans="1:42" s="80" customFormat="1" ht="13" x14ac:dyDescent="0.35">
      <c r="A118" s="574"/>
      <c r="B118" s="32" t="s">
        <v>233</v>
      </c>
      <c r="C118" s="265"/>
      <c r="D118" s="316"/>
      <c r="E118" s="316"/>
      <c r="F118" s="588"/>
      <c r="G118" s="588"/>
      <c r="H118" s="588"/>
      <c r="I118" s="588"/>
      <c r="J118" s="589"/>
      <c r="K118" s="589"/>
      <c r="L118" s="95"/>
      <c r="M118" s="95"/>
      <c r="N118" s="569"/>
      <c r="O118" s="569"/>
      <c r="P118" s="569"/>
      <c r="Q118" s="569"/>
      <c r="R118" s="569"/>
      <c r="S118" s="569"/>
      <c r="T118" s="569"/>
      <c r="U118" s="569"/>
      <c r="V118" s="569"/>
      <c r="W118" s="569"/>
      <c r="X118" s="569"/>
      <c r="Y118" s="569"/>
      <c r="Z118" s="569"/>
      <c r="AA118" s="569"/>
      <c r="AB118" s="569"/>
      <c r="AC118" s="569"/>
      <c r="AD118" s="569"/>
      <c r="AE118" s="569"/>
      <c r="AF118" s="569"/>
      <c r="AG118" s="569"/>
      <c r="AH118" s="569"/>
      <c r="AI118" s="569"/>
      <c r="AJ118" s="569"/>
      <c r="AK118" s="569"/>
      <c r="AL118" s="569"/>
      <c r="AM118" s="569"/>
      <c r="AN118" s="569"/>
      <c r="AO118" s="569"/>
      <c r="AP118" s="569"/>
    </row>
    <row r="119" spans="1:42" s="80" customFormat="1" ht="13" x14ac:dyDescent="0.35">
      <c r="A119" s="574"/>
      <c r="B119" s="162" t="s">
        <v>234</v>
      </c>
      <c r="C119" s="98" t="s">
        <v>235</v>
      </c>
      <c r="D119" s="590"/>
      <c r="E119" s="590"/>
      <c r="F119" s="590"/>
      <c r="G119" s="590"/>
      <c r="H119" s="590"/>
      <c r="I119" s="590"/>
      <c r="J119" s="591"/>
      <c r="K119" s="591"/>
      <c r="L119" s="95"/>
      <c r="M119" s="95"/>
      <c r="N119" s="569"/>
      <c r="O119" s="569"/>
      <c r="P119" s="569"/>
      <c r="Q119" s="569"/>
      <c r="R119" s="569"/>
      <c r="S119" s="569"/>
      <c r="T119" s="569"/>
      <c r="U119" s="569"/>
      <c r="V119" s="569"/>
      <c r="W119" s="569"/>
      <c r="X119" s="569"/>
      <c r="Y119" s="569"/>
      <c r="Z119" s="569"/>
      <c r="AA119" s="569"/>
      <c r="AB119" s="569"/>
      <c r="AC119" s="569"/>
      <c r="AD119" s="569"/>
      <c r="AE119" s="569"/>
      <c r="AF119" s="569"/>
      <c r="AG119" s="569"/>
      <c r="AH119" s="569"/>
      <c r="AI119" s="569"/>
      <c r="AJ119" s="569"/>
      <c r="AK119" s="569"/>
      <c r="AL119" s="569"/>
      <c r="AM119" s="569"/>
      <c r="AN119" s="569"/>
      <c r="AO119" s="569"/>
      <c r="AP119" s="569"/>
    </row>
    <row r="120" spans="1:42" s="80" customFormat="1" x14ac:dyDescent="0.35">
      <c r="A120" s="574"/>
      <c r="B120" s="443" t="s">
        <v>83</v>
      </c>
      <c r="C120" s="442" t="s">
        <v>236</v>
      </c>
      <c r="D120" s="304">
        <v>0</v>
      </c>
      <c r="E120" s="304">
        <v>0</v>
      </c>
      <c r="F120" s="304">
        <v>0</v>
      </c>
      <c r="G120" s="55">
        <v>0</v>
      </c>
      <c r="H120" s="304">
        <v>0</v>
      </c>
      <c r="I120" s="304">
        <v>0</v>
      </c>
      <c r="J120" s="55">
        <v>0</v>
      </c>
      <c r="K120" s="55">
        <v>0</v>
      </c>
      <c r="L120" s="94"/>
      <c r="M120" s="94"/>
      <c r="N120" s="94"/>
      <c r="O120" s="94"/>
      <c r="P120" s="569"/>
      <c r="Q120" s="569"/>
      <c r="R120" s="569"/>
      <c r="S120" s="569"/>
      <c r="T120" s="569"/>
      <c r="U120" s="569"/>
      <c r="V120" s="569"/>
      <c r="W120" s="569"/>
      <c r="X120" s="569"/>
      <c r="Y120" s="569"/>
      <c r="Z120" s="569"/>
      <c r="AA120" s="569"/>
      <c r="AB120" s="569"/>
      <c r="AC120" s="569"/>
      <c r="AD120" s="569"/>
      <c r="AE120" s="569"/>
      <c r="AF120" s="569"/>
      <c r="AG120" s="569"/>
      <c r="AH120" s="569"/>
      <c r="AI120" s="569"/>
      <c r="AJ120" s="569"/>
      <c r="AK120" s="569"/>
      <c r="AL120" s="569"/>
      <c r="AM120" s="569"/>
      <c r="AN120" s="569"/>
      <c r="AO120" s="569"/>
      <c r="AP120" s="569"/>
    </row>
    <row r="121" spans="1:42" s="80" customFormat="1" x14ac:dyDescent="0.35">
      <c r="A121" s="574"/>
      <c r="B121" s="443" t="s">
        <v>85</v>
      </c>
      <c r="C121" s="442" t="s">
        <v>237</v>
      </c>
      <c r="D121" s="304">
        <v>0</v>
      </c>
      <c r="E121" s="304">
        <v>0</v>
      </c>
      <c r="F121" s="304">
        <v>0</v>
      </c>
      <c r="G121" s="55">
        <v>0</v>
      </c>
      <c r="H121" s="304">
        <v>0</v>
      </c>
      <c r="I121" s="304">
        <v>0</v>
      </c>
      <c r="J121" s="55">
        <v>0</v>
      </c>
      <c r="K121" s="55">
        <v>0</v>
      </c>
      <c r="L121" s="94"/>
      <c r="M121" s="94"/>
      <c r="N121" s="94"/>
      <c r="O121" s="94"/>
      <c r="P121" s="569"/>
      <c r="Q121" s="569"/>
      <c r="R121" s="569"/>
      <c r="S121" s="569"/>
      <c r="T121" s="569"/>
      <c r="U121" s="569"/>
      <c r="V121" s="569"/>
      <c r="W121" s="569"/>
      <c r="X121" s="569"/>
      <c r="Y121" s="569"/>
      <c r="Z121" s="569"/>
      <c r="AA121" s="569"/>
      <c r="AB121" s="569"/>
      <c r="AC121" s="569"/>
      <c r="AD121" s="569"/>
      <c r="AE121" s="569"/>
      <c r="AF121" s="569"/>
      <c r="AG121" s="569"/>
      <c r="AH121" s="569"/>
      <c r="AI121" s="569"/>
      <c r="AJ121" s="569"/>
      <c r="AK121" s="569"/>
      <c r="AL121" s="569"/>
      <c r="AM121" s="569"/>
      <c r="AN121" s="569"/>
      <c r="AO121" s="569"/>
      <c r="AP121" s="569"/>
    </row>
    <row r="122" spans="1:42" s="80" customFormat="1" x14ac:dyDescent="0.35">
      <c r="A122" s="574"/>
      <c r="B122" s="443" t="s">
        <v>87</v>
      </c>
      <c r="C122" s="442" t="s">
        <v>238</v>
      </c>
      <c r="D122" s="590"/>
      <c r="E122" s="590"/>
      <c r="F122" s="590"/>
      <c r="G122" s="590"/>
      <c r="H122" s="590"/>
      <c r="I122" s="590"/>
      <c r="J122" s="591"/>
      <c r="K122" s="591"/>
      <c r="L122" s="94"/>
      <c r="M122" s="94"/>
      <c r="N122" s="94"/>
      <c r="O122" s="94"/>
      <c r="P122" s="569"/>
      <c r="Q122" s="569"/>
      <c r="R122" s="569"/>
      <c r="S122" s="569"/>
      <c r="T122" s="569"/>
      <c r="U122" s="569"/>
      <c r="V122" s="569"/>
      <c r="W122" s="569"/>
      <c r="X122" s="569"/>
      <c r="Y122" s="569"/>
      <c r="Z122" s="569"/>
      <c r="AA122" s="569"/>
      <c r="AB122" s="569"/>
      <c r="AC122" s="569"/>
      <c r="AD122" s="569"/>
      <c r="AE122" s="569"/>
      <c r="AF122" s="569"/>
      <c r="AG122" s="569"/>
      <c r="AH122" s="569"/>
      <c r="AI122" s="569"/>
      <c r="AJ122" s="569"/>
      <c r="AK122" s="569"/>
      <c r="AL122" s="569"/>
      <c r="AM122" s="569"/>
      <c r="AN122" s="569"/>
      <c r="AO122" s="569"/>
      <c r="AP122" s="569"/>
    </row>
    <row r="123" spans="1:42" s="416" customFormat="1" ht="14" x14ac:dyDescent="0.3">
      <c r="A123" s="574"/>
      <c r="B123" s="443" t="s">
        <v>239</v>
      </c>
      <c r="C123" s="474" t="s">
        <v>240</v>
      </c>
      <c r="D123" s="304">
        <v>0</v>
      </c>
      <c r="E123" s="304">
        <v>0</v>
      </c>
      <c r="F123" s="304">
        <v>0</v>
      </c>
      <c r="G123" s="55">
        <v>0</v>
      </c>
      <c r="H123" s="304">
        <v>0</v>
      </c>
      <c r="I123" s="304">
        <v>0</v>
      </c>
      <c r="J123" s="55">
        <v>0</v>
      </c>
      <c r="K123" s="55">
        <v>0</v>
      </c>
      <c r="L123" s="94"/>
      <c r="M123" s="94"/>
      <c r="N123" s="94"/>
      <c r="O123" s="94"/>
      <c r="P123" s="643"/>
      <c r="Q123" s="643"/>
      <c r="R123" s="643"/>
      <c r="S123" s="643"/>
      <c r="T123" s="643"/>
      <c r="U123" s="643"/>
      <c r="V123" s="643"/>
      <c r="W123" s="643"/>
      <c r="X123" s="643"/>
      <c r="Y123" s="643"/>
      <c r="Z123" s="643"/>
      <c r="AA123" s="643"/>
      <c r="AB123" s="643"/>
      <c r="AC123" s="643"/>
      <c r="AD123" s="643"/>
      <c r="AE123" s="643"/>
      <c r="AF123" s="643"/>
      <c r="AG123" s="643"/>
      <c r="AH123" s="643"/>
      <c r="AI123" s="643"/>
      <c r="AJ123" s="643"/>
      <c r="AK123" s="643"/>
      <c r="AL123" s="643"/>
      <c r="AM123" s="643"/>
      <c r="AN123" s="643"/>
      <c r="AO123" s="643"/>
      <c r="AP123" s="643"/>
    </row>
    <row r="124" spans="1:42" s="416" customFormat="1" ht="14" x14ac:dyDescent="0.3">
      <c r="A124" s="644"/>
      <c r="B124" s="443" t="s">
        <v>241</v>
      </c>
      <c r="C124" s="474" t="s">
        <v>242</v>
      </c>
      <c r="D124" s="304">
        <v>0</v>
      </c>
      <c r="E124" s="304">
        <v>0</v>
      </c>
      <c r="F124" s="304">
        <v>0</v>
      </c>
      <c r="G124" s="55">
        <v>0</v>
      </c>
      <c r="H124" s="304">
        <v>0</v>
      </c>
      <c r="I124" s="304">
        <v>0</v>
      </c>
      <c r="J124" s="55">
        <v>0</v>
      </c>
      <c r="K124" s="55">
        <v>0</v>
      </c>
      <c r="L124" s="94"/>
      <c r="M124" s="94"/>
      <c r="N124" s="94"/>
      <c r="O124" s="94"/>
      <c r="P124" s="643"/>
      <c r="Q124" s="643"/>
      <c r="R124" s="643"/>
      <c r="S124" s="643"/>
      <c r="T124" s="643"/>
      <c r="U124" s="643"/>
      <c r="V124" s="643"/>
      <c r="W124" s="643"/>
      <c r="X124" s="643"/>
      <c r="Y124" s="643"/>
      <c r="Z124" s="643"/>
      <c r="AA124" s="643"/>
      <c r="AB124" s="643"/>
      <c r="AC124" s="643"/>
      <c r="AD124" s="643"/>
      <c r="AE124" s="643"/>
      <c r="AF124" s="643"/>
      <c r="AG124" s="643"/>
      <c r="AH124" s="643"/>
      <c r="AI124" s="643"/>
      <c r="AJ124" s="643"/>
      <c r="AK124" s="643"/>
      <c r="AL124" s="643"/>
      <c r="AM124" s="643"/>
      <c r="AN124" s="643"/>
      <c r="AO124" s="643"/>
      <c r="AP124" s="643"/>
    </row>
    <row r="125" spans="1:42" s="416" customFormat="1" ht="14" x14ac:dyDescent="0.3">
      <c r="A125" s="644"/>
      <c r="B125" s="443" t="s">
        <v>243</v>
      </c>
      <c r="C125" s="47" t="s">
        <v>244</v>
      </c>
      <c r="D125" s="304">
        <v>0</v>
      </c>
      <c r="E125" s="304">
        <v>0</v>
      </c>
      <c r="F125" s="304">
        <v>0</v>
      </c>
      <c r="G125" s="55">
        <v>0</v>
      </c>
      <c r="H125" s="304">
        <v>0</v>
      </c>
      <c r="I125" s="304">
        <v>0</v>
      </c>
      <c r="J125" s="55">
        <v>0</v>
      </c>
      <c r="K125" s="55">
        <v>0</v>
      </c>
      <c r="L125" s="94"/>
      <c r="M125" s="94"/>
      <c r="N125" s="94"/>
      <c r="O125" s="94"/>
      <c r="P125" s="643"/>
      <c r="Q125" s="643"/>
      <c r="R125" s="643"/>
      <c r="S125" s="643"/>
      <c r="T125" s="643"/>
      <c r="U125" s="643"/>
      <c r="V125" s="643"/>
      <c r="W125" s="643"/>
      <c r="X125" s="643"/>
      <c r="Y125" s="643"/>
      <c r="Z125" s="643"/>
      <c r="AA125" s="643"/>
      <c r="AB125" s="643"/>
      <c r="AC125" s="643"/>
      <c r="AD125" s="643"/>
      <c r="AE125" s="643"/>
      <c r="AF125" s="643"/>
      <c r="AG125" s="643"/>
      <c r="AH125" s="643"/>
      <c r="AI125" s="643"/>
      <c r="AJ125" s="643"/>
      <c r="AK125" s="643"/>
      <c r="AL125" s="643"/>
      <c r="AM125" s="643"/>
      <c r="AN125" s="643"/>
      <c r="AO125" s="643"/>
      <c r="AP125" s="643"/>
    </row>
    <row r="126" spans="1:42" s="416" customFormat="1" ht="14" x14ac:dyDescent="0.3">
      <c r="A126" s="644"/>
      <c r="B126" s="443" t="s">
        <v>245</v>
      </c>
      <c r="C126" s="47" t="s">
        <v>244</v>
      </c>
      <c r="D126" s="304">
        <v>0</v>
      </c>
      <c r="E126" s="304">
        <v>0</v>
      </c>
      <c r="F126" s="304">
        <v>0</v>
      </c>
      <c r="G126" s="55">
        <v>0</v>
      </c>
      <c r="H126" s="304">
        <v>0</v>
      </c>
      <c r="I126" s="304">
        <v>0</v>
      </c>
      <c r="J126" s="55">
        <v>0</v>
      </c>
      <c r="K126" s="55">
        <v>0</v>
      </c>
      <c r="L126" s="94"/>
      <c r="M126" s="94"/>
      <c r="N126" s="94"/>
      <c r="O126" s="94"/>
      <c r="P126" s="643"/>
      <c r="Q126" s="643"/>
      <c r="R126" s="643"/>
      <c r="S126" s="643"/>
      <c r="T126" s="643"/>
      <c r="U126" s="643"/>
      <c r="V126" s="643"/>
      <c r="W126" s="643"/>
      <c r="X126" s="643"/>
      <c r="Y126" s="643"/>
      <c r="Z126" s="643"/>
      <c r="AA126" s="643"/>
      <c r="AB126" s="643"/>
      <c r="AC126" s="643"/>
      <c r="AD126" s="643"/>
      <c r="AE126" s="643"/>
      <c r="AF126" s="643"/>
      <c r="AG126" s="643"/>
      <c r="AH126" s="643"/>
      <c r="AI126" s="643"/>
      <c r="AJ126" s="643"/>
      <c r="AK126" s="643"/>
      <c r="AL126" s="643"/>
      <c r="AM126" s="643"/>
      <c r="AN126" s="643"/>
      <c r="AO126" s="643"/>
      <c r="AP126" s="643"/>
    </row>
    <row r="127" spans="1:42" s="416" customFormat="1" ht="14" x14ac:dyDescent="0.3">
      <c r="A127" s="644"/>
      <c r="B127" s="443" t="s">
        <v>246</v>
      </c>
      <c r="C127" s="47" t="s">
        <v>247</v>
      </c>
      <c r="D127" s="304">
        <v>0</v>
      </c>
      <c r="E127" s="304">
        <v>0</v>
      </c>
      <c r="F127" s="304">
        <v>0</v>
      </c>
      <c r="G127" s="55">
        <v>0</v>
      </c>
      <c r="H127" s="304">
        <v>0</v>
      </c>
      <c r="I127" s="304">
        <v>0</v>
      </c>
      <c r="J127" s="55">
        <v>0</v>
      </c>
      <c r="K127" s="55">
        <v>0</v>
      </c>
      <c r="L127" s="94"/>
      <c r="M127" s="94"/>
      <c r="N127" s="94"/>
      <c r="O127" s="94"/>
      <c r="P127" s="643"/>
      <c r="Q127" s="643"/>
      <c r="R127" s="643"/>
      <c r="S127" s="643"/>
      <c r="T127" s="643"/>
      <c r="U127" s="643"/>
      <c r="V127" s="643"/>
      <c r="W127" s="643"/>
      <c r="X127" s="643"/>
      <c r="Y127" s="643"/>
      <c r="Z127" s="643"/>
      <c r="AA127" s="643"/>
      <c r="AB127" s="643"/>
      <c r="AC127" s="643"/>
      <c r="AD127" s="643"/>
      <c r="AE127" s="643"/>
      <c r="AF127" s="643"/>
      <c r="AG127" s="643"/>
      <c r="AH127" s="643"/>
      <c r="AI127" s="643"/>
      <c r="AJ127" s="643"/>
      <c r="AK127" s="643"/>
      <c r="AL127" s="643"/>
      <c r="AM127" s="643"/>
      <c r="AN127" s="643"/>
      <c r="AO127" s="643"/>
      <c r="AP127" s="643"/>
    </row>
    <row r="128" spans="1:42" s="416" customFormat="1" ht="14" x14ac:dyDescent="0.3">
      <c r="A128" s="645"/>
      <c r="B128" s="443" t="s">
        <v>248</v>
      </c>
      <c r="C128" s="47" t="s">
        <v>249</v>
      </c>
      <c r="D128" s="304">
        <v>0</v>
      </c>
      <c r="E128" s="304">
        <v>0</v>
      </c>
      <c r="F128" s="304">
        <v>0</v>
      </c>
      <c r="G128" s="55">
        <v>0</v>
      </c>
      <c r="H128" s="304">
        <v>0</v>
      </c>
      <c r="I128" s="304">
        <v>0</v>
      </c>
      <c r="J128" s="55">
        <v>0</v>
      </c>
      <c r="K128" s="55">
        <v>0</v>
      </c>
      <c r="L128" s="94"/>
      <c r="M128" s="94"/>
      <c r="N128" s="94"/>
      <c r="O128" s="94"/>
      <c r="P128" s="643"/>
      <c r="Q128" s="643"/>
      <c r="R128" s="643"/>
      <c r="S128" s="643"/>
      <c r="T128" s="643"/>
      <c r="U128" s="643"/>
      <c r="V128" s="643"/>
      <c r="W128" s="643"/>
      <c r="X128" s="643"/>
      <c r="Y128" s="643"/>
      <c r="Z128" s="643"/>
      <c r="AA128" s="643"/>
      <c r="AB128" s="643"/>
      <c r="AC128" s="643"/>
      <c r="AD128" s="643"/>
      <c r="AE128" s="643"/>
      <c r="AF128" s="643"/>
      <c r="AG128" s="643"/>
      <c r="AH128" s="643"/>
      <c r="AI128" s="643"/>
      <c r="AJ128" s="643"/>
      <c r="AK128" s="643"/>
      <c r="AL128" s="643"/>
      <c r="AM128" s="643"/>
      <c r="AN128" s="643"/>
      <c r="AO128" s="643"/>
      <c r="AP128" s="643"/>
    </row>
    <row r="129" spans="1:42" s="416" customFormat="1" ht="14" x14ac:dyDescent="0.3">
      <c r="A129" s="645"/>
      <c r="B129" s="443" t="s">
        <v>250</v>
      </c>
      <c r="C129" s="47" t="s">
        <v>251</v>
      </c>
      <c r="D129" s="304">
        <v>0</v>
      </c>
      <c r="E129" s="304">
        <v>0</v>
      </c>
      <c r="F129" s="304">
        <v>0</v>
      </c>
      <c r="G129" s="55">
        <v>0</v>
      </c>
      <c r="H129" s="304">
        <v>0</v>
      </c>
      <c r="I129" s="304">
        <v>0</v>
      </c>
      <c r="J129" s="55">
        <v>0</v>
      </c>
      <c r="K129" s="55">
        <v>0</v>
      </c>
      <c r="L129" s="94"/>
      <c r="M129" s="94"/>
      <c r="N129" s="94"/>
      <c r="O129" s="94"/>
      <c r="P129" s="643"/>
      <c r="Q129" s="643"/>
      <c r="R129" s="643"/>
      <c r="S129" s="643"/>
      <c r="T129" s="643"/>
      <c r="U129" s="643"/>
      <c r="V129" s="643"/>
      <c r="W129" s="643"/>
      <c r="X129" s="643"/>
      <c r="Y129" s="643"/>
      <c r="Z129" s="643"/>
      <c r="AA129" s="643"/>
      <c r="AB129" s="643"/>
      <c r="AC129" s="643"/>
      <c r="AD129" s="643"/>
      <c r="AE129" s="643"/>
      <c r="AF129" s="643"/>
      <c r="AG129" s="643"/>
      <c r="AH129" s="643"/>
      <c r="AI129" s="643"/>
      <c r="AJ129" s="643"/>
      <c r="AK129" s="643"/>
      <c r="AL129" s="643"/>
      <c r="AM129" s="643"/>
      <c r="AN129" s="643"/>
      <c r="AO129" s="643"/>
      <c r="AP129" s="643"/>
    </row>
    <row r="130" spans="1:42" s="416" customFormat="1" ht="14" x14ac:dyDescent="0.3">
      <c r="A130" s="645"/>
      <c r="B130" s="443" t="s">
        <v>252</v>
      </c>
      <c r="C130" s="47" t="s">
        <v>253</v>
      </c>
      <c r="D130" s="304">
        <v>0</v>
      </c>
      <c r="E130" s="304">
        <v>0</v>
      </c>
      <c r="F130" s="304">
        <v>0</v>
      </c>
      <c r="G130" s="55">
        <v>0</v>
      </c>
      <c r="H130" s="304">
        <v>0</v>
      </c>
      <c r="I130" s="304">
        <v>0</v>
      </c>
      <c r="J130" s="55">
        <v>0</v>
      </c>
      <c r="K130" s="55">
        <v>0</v>
      </c>
      <c r="L130" s="94"/>
      <c r="M130" s="94"/>
      <c r="N130" s="94"/>
      <c r="O130" s="94"/>
      <c r="P130" s="643"/>
      <c r="Q130" s="643"/>
      <c r="R130" s="643"/>
      <c r="S130" s="643"/>
      <c r="T130" s="643"/>
      <c r="U130" s="643"/>
      <c r="V130" s="643"/>
      <c r="W130" s="643"/>
      <c r="X130" s="643"/>
      <c r="Y130" s="643"/>
      <c r="Z130" s="643"/>
      <c r="AA130" s="643"/>
      <c r="AB130" s="643"/>
      <c r="AC130" s="643"/>
      <c r="AD130" s="643"/>
      <c r="AE130" s="643"/>
      <c r="AF130" s="643"/>
      <c r="AG130" s="643"/>
      <c r="AH130" s="643"/>
      <c r="AI130" s="643"/>
      <c r="AJ130" s="643"/>
      <c r="AK130" s="643"/>
      <c r="AL130" s="643"/>
      <c r="AM130" s="643"/>
      <c r="AN130" s="643"/>
      <c r="AO130" s="643"/>
      <c r="AP130" s="643"/>
    </row>
    <row r="131" spans="1:42" s="80" customFormat="1" x14ac:dyDescent="0.35">
      <c r="A131" s="574"/>
      <c r="B131" s="443" t="s">
        <v>89</v>
      </c>
      <c r="C131" s="442" t="s">
        <v>254</v>
      </c>
      <c r="D131" s="304">
        <v>0</v>
      </c>
      <c r="E131" s="304">
        <v>0</v>
      </c>
      <c r="F131" s="304">
        <v>0</v>
      </c>
      <c r="G131" s="55">
        <v>0</v>
      </c>
      <c r="H131" s="304">
        <v>0</v>
      </c>
      <c r="I131" s="304">
        <v>0</v>
      </c>
      <c r="J131" s="55">
        <v>0</v>
      </c>
      <c r="K131" s="55">
        <v>0</v>
      </c>
      <c r="L131" s="94"/>
      <c r="M131" s="94"/>
      <c r="N131" s="94"/>
      <c r="O131" s="94"/>
      <c r="P131" s="569"/>
      <c r="Q131" s="569"/>
      <c r="R131" s="569"/>
      <c r="S131" s="569"/>
      <c r="T131" s="569"/>
      <c r="U131" s="569"/>
      <c r="V131" s="569"/>
      <c r="W131" s="569"/>
      <c r="X131" s="569"/>
      <c r="Y131" s="569"/>
      <c r="Z131" s="569"/>
      <c r="AA131" s="569"/>
      <c r="AB131" s="569"/>
      <c r="AC131" s="569"/>
      <c r="AD131" s="569"/>
      <c r="AE131" s="569"/>
      <c r="AF131" s="569"/>
      <c r="AG131" s="569"/>
      <c r="AH131" s="569"/>
      <c r="AI131" s="569"/>
      <c r="AJ131" s="569"/>
      <c r="AK131" s="569"/>
      <c r="AL131" s="569"/>
      <c r="AM131" s="569"/>
      <c r="AN131" s="569"/>
      <c r="AO131" s="569"/>
      <c r="AP131" s="569"/>
    </row>
    <row r="132" spans="1:42" s="80" customFormat="1" x14ac:dyDescent="0.35">
      <c r="A132" s="574"/>
      <c r="B132" s="443" t="s">
        <v>91</v>
      </c>
      <c r="C132" s="442" t="s">
        <v>255</v>
      </c>
      <c r="D132" s="304">
        <v>0</v>
      </c>
      <c r="E132" s="304">
        <v>0</v>
      </c>
      <c r="F132" s="304">
        <v>0</v>
      </c>
      <c r="G132" s="55">
        <v>0</v>
      </c>
      <c r="H132" s="304">
        <v>0</v>
      </c>
      <c r="I132" s="304">
        <v>0</v>
      </c>
      <c r="J132" s="55">
        <v>0</v>
      </c>
      <c r="K132" s="55">
        <v>0</v>
      </c>
      <c r="L132" s="94"/>
      <c r="M132" s="94"/>
      <c r="N132" s="94"/>
      <c r="O132" s="94"/>
      <c r="P132" s="569"/>
      <c r="Q132" s="569"/>
      <c r="R132" s="569"/>
      <c r="S132" s="569"/>
      <c r="T132" s="569"/>
      <c r="U132" s="569"/>
      <c r="V132" s="569"/>
      <c r="W132" s="569"/>
      <c r="X132" s="569"/>
      <c r="Y132" s="569"/>
      <c r="Z132" s="569"/>
      <c r="AA132" s="569"/>
      <c r="AB132" s="569"/>
      <c r="AC132" s="569"/>
      <c r="AD132" s="569"/>
      <c r="AE132" s="569"/>
      <c r="AF132" s="569"/>
      <c r="AG132" s="569"/>
      <c r="AH132" s="569"/>
      <c r="AI132" s="569"/>
      <c r="AJ132" s="569"/>
      <c r="AK132" s="569"/>
      <c r="AL132" s="569"/>
      <c r="AM132" s="569"/>
      <c r="AN132" s="569"/>
      <c r="AO132" s="569"/>
      <c r="AP132" s="569"/>
    </row>
    <row r="133" spans="1:42" s="80" customFormat="1" x14ac:dyDescent="0.35">
      <c r="A133" s="574"/>
      <c r="B133" s="443" t="s">
        <v>95</v>
      </c>
      <c r="C133" s="442" t="s">
        <v>256</v>
      </c>
      <c r="D133" s="511">
        <f t="shared" ref="D133:K133" si="23">SUM(D120:D132)</f>
        <v>0</v>
      </c>
      <c r="E133" s="511">
        <f>SUM(E120:E132)</f>
        <v>0</v>
      </c>
      <c r="F133" s="511">
        <f t="shared" si="23"/>
        <v>0</v>
      </c>
      <c r="G133" s="511">
        <f t="shared" si="23"/>
        <v>0</v>
      </c>
      <c r="H133" s="511">
        <f t="shared" si="23"/>
        <v>0</v>
      </c>
      <c r="I133" s="511">
        <f t="shared" si="23"/>
        <v>0</v>
      </c>
      <c r="J133" s="579">
        <f t="shared" si="23"/>
        <v>0</v>
      </c>
      <c r="K133" s="579">
        <f t="shared" si="23"/>
        <v>0</v>
      </c>
      <c r="L133" s="95"/>
      <c r="M133" s="95"/>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row>
    <row r="134" spans="1:42" s="80" customFormat="1" ht="13" x14ac:dyDescent="0.35">
      <c r="A134" s="574"/>
      <c r="B134" s="443"/>
      <c r="C134" s="98"/>
      <c r="D134" s="508"/>
      <c r="E134" s="508"/>
      <c r="F134" s="508"/>
      <c r="G134" s="508"/>
      <c r="H134" s="508"/>
      <c r="I134" s="508"/>
      <c r="J134" s="509"/>
      <c r="K134" s="509"/>
      <c r="L134" s="95"/>
      <c r="M134" s="95"/>
      <c r="N134" s="569"/>
      <c r="O134" s="569"/>
      <c r="P134" s="569"/>
      <c r="Q134" s="569"/>
      <c r="R134" s="569"/>
      <c r="S134" s="569"/>
      <c r="T134" s="569"/>
      <c r="U134" s="569"/>
      <c r="V134" s="569"/>
      <c r="W134" s="569"/>
      <c r="X134" s="569"/>
      <c r="Y134" s="569"/>
      <c r="Z134" s="569"/>
      <c r="AA134" s="569"/>
      <c r="AB134" s="569"/>
      <c r="AC134" s="569"/>
      <c r="AD134" s="569"/>
      <c r="AE134" s="569"/>
      <c r="AF134" s="569"/>
      <c r="AG134" s="569"/>
      <c r="AH134" s="569"/>
      <c r="AI134" s="569"/>
      <c r="AJ134" s="569"/>
      <c r="AK134" s="569"/>
      <c r="AL134" s="569"/>
      <c r="AM134" s="569"/>
      <c r="AN134" s="569"/>
      <c r="AO134" s="569"/>
      <c r="AP134" s="569"/>
    </row>
    <row r="135" spans="1:42" s="80" customFormat="1" ht="13" x14ac:dyDescent="0.35">
      <c r="A135" s="574"/>
      <c r="B135" s="162" t="s">
        <v>257</v>
      </c>
      <c r="C135" s="98" t="s">
        <v>258</v>
      </c>
      <c r="D135" s="508"/>
      <c r="E135" s="508"/>
      <c r="F135" s="508"/>
      <c r="G135" s="508"/>
      <c r="H135" s="508"/>
      <c r="I135" s="508"/>
      <c r="J135" s="509"/>
      <c r="K135" s="509"/>
      <c r="L135" s="95"/>
      <c r="M135" s="95"/>
      <c r="N135" s="569"/>
      <c r="O135" s="569"/>
      <c r="P135" s="569"/>
      <c r="Q135" s="569"/>
      <c r="R135" s="569"/>
      <c r="S135" s="569"/>
      <c r="T135" s="569"/>
      <c r="U135" s="569"/>
      <c r="V135" s="569"/>
      <c r="W135" s="569"/>
      <c r="X135" s="569"/>
      <c r="Y135" s="569"/>
      <c r="Z135" s="569"/>
      <c r="AA135" s="569"/>
      <c r="AB135" s="569"/>
      <c r="AC135" s="569"/>
      <c r="AD135" s="569"/>
      <c r="AE135" s="569"/>
      <c r="AF135" s="569"/>
      <c r="AG135" s="569"/>
      <c r="AH135" s="569"/>
      <c r="AI135" s="569"/>
      <c r="AJ135" s="569"/>
      <c r="AK135" s="569"/>
      <c r="AL135" s="569"/>
      <c r="AM135" s="569"/>
      <c r="AN135" s="569"/>
      <c r="AO135" s="569"/>
      <c r="AP135" s="569"/>
    </row>
    <row r="136" spans="1:42" s="80" customFormat="1" x14ac:dyDescent="0.35">
      <c r="A136" s="574"/>
      <c r="B136" s="443" t="s">
        <v>98</v>
      </c>
      <c r="C136" s="442" t="s">
        <v>259</v>
      </c>
      <c r="D136" s="304">
        <v>0</v>
      </c>
      <c r="E136" s="304">
        <v>0</v>
      </c>
      <c r="F136" s="304">
        <v>0</v>
      </c>
      <c r="G136" s="55">
        <v>0</v>
      </c>
      <c r="H136" s="304">
        <v>0</v>
      </c>
      <c r="I136" s="304">
        <v>0</v>
      </c>
      <c r="J136" s="55">
        <v>0</v>
      </c>
      <c r="K136" s="55">
        <v>0</v>
      </c>
      <c r="L136" s="95"/>
      <c r="M136" s="95"/>
      <c r="N136" s="569"/>
      <c r="O136" s="569"/>
      <c r="P136" s="569"/>
      <c r="Q136" s="569"/>
      <c r="R136" s="569"/>
      <c r="S136" s="569"/>
      <c r="T136" s="569"/>
      <c r="U136" s="569"/>
      <c r="V136" s="569"/>
      <c r="W136" s="569"/>
      <c r="X136" s="569"/>
      <c r="Y136" s="569"/>
      <c r="Z136" s="569"/>
      <c r="AA136" s="569"/>
      <c r="AB136" s="569"/>
      <c r="AC136" s="569"/>
      <c r="AD136" s="569"/>
      <c r="AE136" s="569"/>
      <c r="AF136" s="569"/>
      <c r="AG136" s="569"/>
      <c r="AH136" s="569"/>
      <c r="AI136" s="569"/>
      <c r="AJ136" s="569"/>
      <c r="AK136" s="569"/>
      <c r="AL136" s="569"/>
      <c r="AM136" s="569"/>
      <c r="AN136" s="569"/>
      <c r="AO136" s="569"/>
      <c r="AP136" s="569"/>
    </row>
    <row r="137" spans="1:42" s="80" customFormat="1" x14ac:dyDescent="0.35">
      <c r="A137" s="574"/>
      <c r="B137" s="443" t="s">
        <v>100</v>
      </c>
      <c r="C137" s="442" t="s">
        <v>260</v>
      </c>
      <c r="D137" s="304">
        <v>0</v>
      </c>
      <c r="E137" s="304">
        <v>0</v>
      </c>
      <c r="F137" s="304">
        <v>0</v>
      </c>
      <c r="G137" s="55">
        <v>0</v>
      </c>
      <c r="H137" s="304">
        <v>0</v>
      </c>
      <c r="I137" s="304">
        <v>0</v>
      </c>
      <c r="J137" s="55">
        <v>0</v>
      </c>
      <c r="K137" s="55">
        <v>0</v>
      </c>
      <c r="L137" s="95"/>
      <c r="M137" s="95"/>
      <c r="N137" s="569"/>
      <c r="O137" s="569"/>
      <c r="P137" s="569"/>
      <c r="Q137" s="569"/>
      <c r="R137" s="569"/>
      <c r="S137" s="569"/>
      <c r="T137" s="569"/>
      <c r="U137" s="569"/>
      <c r="V137" s="569"/>
      <c r="W137" s="569"/>
      <c r="X137" s="569"/>
      <c r="Y137" s="569"/>
      <c r="Z137" s="569"/>
      <c r="AA137" s="569"/>
      <c r="AB137" s="569"/>
      <c r="AC137" s="569"/>
      <c r="AD137" s="569"/>
      <c r="AE137" s="569"/>
      <c r="AF137" s="569"/>
      <c r="AG137" s="569"/>
      <c r="AH137" s="569"/>
      <c r="AI137" s="569"/>
      <c r="AJ137" s="569"/>
      <c r="AK137" s="569"/>
      <c r="AL137" s="569"/>
      <c r="AM137" s="569"/>
      <c r="AN137" s="569"/>
      <c r="AO137" s="569"/>
      <c r="AP137" s="569"/>
    </row>
    <row r="138" spans="1:42" s="80" customFormat="1" x14ac:dyDescent="0.35">
      <c r="A138" s="574"/>
      <c r="B138" s="443" t="s">
        <v>102</v>
      </c>
      <c r="C138" s="442" t="s">
        <v>261</v>
      </c>
      <c r="D138" s="304">
        <v>0</v>
      </c>
      <c r="E138" s="304">
        <v>0</v>
      </c>
      <c r="F138" s="304">
        <v>0</v>
      </c>
      <c r="G138" s="55">
        <v>0</v>
      </c>
      <c r="H138" s="304">
        <v>0</v>
      </c>
      <c r="I138" s="304">
        <v>0</v>
      </c>
      <c r="J138" s="55">
        <v>0</v>
      </c>
      <c r="K138" s="55">
        <v>0</v>
      </c>
      <c r="L138" s="95"/>
      <c r="M138" s="95"/>
      <c r="N138" s="569"/>
      <c r="O138" s="569"/>
      <c r="P138" s="569"/>
      <c r="Q138" s="569"/>
      <c r="R138" s="569"/>
      <c r="S138" s="569"/>
      <c r="T138" s="569"/>
      <c r="U138" s="569"/>
      <c r="V138" s="569"/>
      <c r="W138" s="569"/>
      <c r="X138" s="569"/>
      <c r="Y138" s="569"/>
      <c r="Z138" s="569"/>
      <c r="AA138" s="569"/>
      <c r="AB138" s="569"/>
      <c r="AC138" s="569"/>
      <c r="AD138" s="569"/>
      <c r="AE138" s="569"/>
      <c r="AF138" s="569"/>
      <c r="AG138" s="569"/>
      <c r="AH138" s="569"/>
      <c r="AI138" s="569"/>
      <c r="AJ138" s="569"/>
      <c r="AK138" s="569"/>
      <c r="AL138" s="569"/>
      <c r="AM138" s="569"/>
      <c r="AN138" s="569"/>
      <c r="AO138" s="569"/>
      <c r="AP138" s="569"/>
    </row>
    <row r="139" spans="1:42" s="80" customFormat="1" x14ac:dyDescent="0.35">
      <c r="A139" s="574"/>
      <c r="B139" s="443" t="s">
        <v>104</v>
      </c>
      <c r="C139" s="442" t="s">
        <v>262</v>
      </c>
      <c r="D139" s="304">
        <v>0</v>
      </c>
      <c r="E139" s="304">
        <v>0</v>
      </c>
      <c r="F139" s="304">
        <v>0</v>
      </c>
      <c r="G139" s="55">
        <v>0</v>
      </c>
      <c r="H139" s="304">
        <v>0</v>
      </c>
      <c r="I139" s="304">
        <v>0</v>
      </c>
      <c r="J139" s="55">
        <v>0</v>
      </c>
      <c r="K139" s="55">
        <v>0</v>
      </c>
      <c r="L139" s="95"/>
      <c r="M139" s="95"/>
      <c r="N139" s="569"/>
      <c r="O139" s="569"/>
      <c r="P139" s="569"/>
      <c r="Q139" s="569"/>
      <c r="R139" s="569"/>
      <c r="S139" s="569"/>
      <c r="T139" s="569"/>
      <c r="U139" s="569"/>
      <c r="V139" s="569"/>
      <c r="W139" s="569"/>
      <c r="X139" s="569"/>
      <c r="Y139" s="569"/>
      <c r="Z139" s="569"/>
      <c r="AA139" s="569"/>
      <c r="AB139" s="569"/>
      <c r="AC139" s="569"/>
      <c r="AD139" s="569"/>
      <c r="AE139" s="569"/>
      <c r="AF139" s="569"/>
      <c r="AG139" s="569"/>
      <c r="AH139" s="569"/>
      <c r="AI139" s="569"/>
      <c r="AJ139" s="569"/>
      <c r="AK139" s="569"/>
      <c r="AL139" s="569"/>
      <c r="AM139" s="569"/>
      <c r="AN139" s="569"/>
      <c r="AO139" s="569"/>
      <c r="AP139" s="569"/>
    </row>
    <row r="140" spans="1:42" s="80" customFormat="1" x14ac:dyDescent="0.35">
      <c r="A140" s="574"/>
      <c r="B140" s="443" t="s">
        <v>106</v>
      </c>
      <c r="C140" s="442" t="s">
        <v>263</v>
      </c>
      <c r="D140" s="304">
        <v>0</v>
      </c>
      <c r="E140" s="304">
        <v>0</v>
      </c>
      <c r="F140" s="304">
        <v>0</v>
      </c>
      <c r="G140" s="55">
        <v>0</v>
      </c>
      <c r="H140" s="304">
        <v>0</v>
      </c>
      <c r="I140" s="304">
        <v>0</v>
      </c>
      <c r="J140" s="55">
        <v>0</v>
      </c>
      <c r="K140" s="55">
        <v>0</v>
      </c>
      <c r="L140" s="95"/>
      <c r="M140" s="95"/>
      <c r="N140" s="569"/>
      <c r="O140" s="569"/>
      <c r="P140" s="569"/>
      <c r="Q140" s="569"/>
      <c r="R140" s="569"/>
      <c r="S140" s="569"/>
      <c r="T140" s="569"/>
      <c r="U140" s="569"/>
      <c r="V140" s="569"/>
      <c r="W140" s="569"/>
      <c r="X140" s="569"/>
      <c r="Y140" s="569"/>
      <c r="Z140" s="569"/>
      <c r="AA140" s="569"/>
      <c r="AB140" s="569"/>
      <c r="AC140" s="569"/>
      <c r="AD140" s="569"/>
      <c r="AE140" s="569"/>
      <c r="AF140" s="569"/>
      <c r="AG140" s="569"/>
      <c r="AH140" s="569"/>
      <c r="AI140" s="569"/>
      <c r="AJ140" s="569"/>
      <c r="AK140" s="569"/>
      <c r="AL140" s="569"/>
      <c r="AM140" s="569"/>
      <c r="AN140" s="569"/>
      <c r="AO140" s="569"/>
      <c r="AP140" s="569"/>
    </row>
    <row r="141" spans="1:42" s="80" customFormat="1" x14ac:dyDescent="0.35">
      <c r="A141" s="574"/>
      <c r="B141" s="443" t="s">
        <v>108</v>
      </c>
      <c r="C141" s="442" t="s">
        <v>264</v>
      </c>
      <c r="D141" s="304">
        <v>0</v>
      </c>
      <c r="E141" s="304">
        <v>0</v>
      </c>
      <c r="F141" s="304">
        <v>0</v>
      </c>
      <c r="G141" s="55">
        <v>0</v>
      </c>
      <c r="H141" s="304">
        <v>0</v>
      </c>
      <c r="I141" s="304">
        <v>0</v>
      </c>
      <c r="J141" s="55">
        <v>0</v>
      </c>
      <c r="K141" s="55">
        <v>0</v>
      </c>
      <c r="L141" s="95"/>
      <c r="M141" s="95"/>
      <c r="N141" s="569"/>
      <c r="O141" s="569"/>
      <c r="P141" s="569"/>
      <c r="Q141" s="569"/>
      <c r="R141" s="569"/>
      <c r="S141" s="569"/>
      <c r="T141" s="569"/>
      <c r="U141" s="569"/>
      <c r="V141" s="569"/>
      <c r="W141" s="569"/>
      <c r="X141" s="569"/>
      <c r="Y141" s="569"/>
      <c r="Z141" s="569"/>
      <c r="AA141" s="569"/>
      <c r="AB141" s="569"/>
      <c r="AC141" s="569"/>
      <c r="AD141" s="569"/>
      <c r="AE141" s="569"/>
      <c r="AF141" s="569"/>
      <c r="AG141" s="569"/>
      <c r="AH141" s="569"/>
      <c r="AI141" s="569"/>
      <c r="AJ141" s="569"/>
      <c r="AK141" s="569"/>
      <c r="AL141" s="569"/>
      <c r="AM141" s="569"/>
      <c r="AN141" s="569"/>
      <c r="AO141" s="569"/>
      <c r="AP141" s="569"/>
    </row>
    <row r="142" spans="1:42" s="80" customFormat="1" x14ac:dyDescent="0.35">
      <c r="A142" s="574"/>
      <c r="B142" s="443" t="s">
        <v>178</v>
      </c>
      <c r="C142" s="442" t="s">
        <v>265</v>
      </c>
      <c r="D142" s="304">
        <v>0</v>
      </c>
      <c r="E142" s="304">
        <v>0</v>
      </c>
      <c r="F142" s="304">
        <v>0</v>
      </c>
      <c r="G142" s="55">
        <v>0</v>
      </c>
      <c r="H142" s="304">
        <v>0</v>
      </c>
      <c r="I142" s="304">
        <v>0</v>
      </c>
      <c r="J142" s="55">
        <v>0</v>
      </c>
      <c r="K142" s="55">
        <v>0</v>
      </c>
      <c r="L142" s="95"/>
      <c r="M142" s="95"/>
      <c r="N142" s="569"/>
      <c r="O142" s="569"/>
      <c r="P142" s="569"/>
      <c r="Q142" s="569"/>
      <c r="R142" s="569"/>
      <c r="S142" s="569"/>
      <c r="T142" s="569"/>
      <c r="U142" s="569"/>
      <c r="V142" s="569"/>
      <c r="W142" s="569"/>
      <c r="X142" s="569"/>
      <c r="Y142" s="569"/>
      <c r="Z142" s="569"/>
      <c r="AA142" s="569"/>
      <c r="AB142" s="569"/>
      <c r="AC142" s="569"/>
      <c r="AD142" s="569"/>
      <c r="AE142" s="569"/>
      <c r="AF142" s="569"/>
      <c r="AG142" s="569"/>
      <c r="AH142" s="569"/>
      <c r="AI142" s="569"/>
      <c r="AJ142" s="569"/>
      <c r="AK142" s="569"/>
      <c r="AL142" s="569"/>
      <c r="AM142" s="569"/>
      <c r="AN142" s="569"/>
      <c r="AO142" s="569"/>
      <c r="AP142" s="569"/>
    </row>
    <row r="143" spans="1:42" s="80" customFormat="1" ht="25" x14ac:dyDescent="0.35">
      <c r="A143" s="574"/>
      <c r="B143" s="443" t="s">
        <v>180</v>
      </c>
      <c r="C143" s="442" t="s">
        <v>266</v>
      </c>
      <c r="D143" s="304">
        <v>0</v>
      </c>
      <c r="E143" s="304">
        <v>0</v>
      </c>
      <c r="F143" s="304">
        <v>0</v>
      </c>
      <c r="G143" s="55">
        <v>0</v>
      </c>
      <c r="H143" s="304">
        <v>0</v>
      </c>
      <c r="I143" s="304">
        <v>0</v>
      </c>
      <c r="J143" s="55">
        <v>0</v>
      </c>
      <c r="K143" s="55">
        <v>0</v>
      </c>
      <c r="L143" s="95"/>
      <c r="M143" s="95"/>
      <c r="N143" s="569"/>
      <c r="O143" s="569"/>
      <c r="P143" s="569"/>
      <c r="Q143" s="569"/>
      <c r="R143" s="569"/>
      <c r="S143" s="569"/>
      <c r="T143" s="569"/>
      <c r="U143" s="569"/>
      <c r="V143" s="569"/>
      <c r="W143" s="569"/>
      <c r="X143" s="569"/>
      <c r="Y143" s="569"/>
      <c r="Z143" s="569"/>
      <c r="AA143" s="569"/>
      <c r="AB143" s="569"/>
      <c r="AC143" s="569"/>
      <c r="AD143" s="569"/>
      <c r="AE143" s="569"/>
      <c r="AF143" s="569"/>
      <c r="AG143" s="569"/>
      <c r="AH143" s="569"/>
      <c r="AI143" s="569"/>
      <c r="AJ143" s="569"/>
      <c r="AK143" s="569"/>
      <c r="AL143" s="569"/>
      <c r="AM143" s="569"/>
      <c r="AN143" s="569"/>
      <c r="AO143" s="569"/>
      <c r="AP143" s="569"/>
    </row>
    <row r="144" spans="1:42" s="80" customFormat="1" x14ac:dyDescent="0.35">
      <c r="A144" s="574"/>
      <c r="B144" s="443" t="s">
        <v>110</v>
      </c>
      <c r="C144" s="442" t="s">
        <v>267</v>
      </c>
      <c r="D144" s="511">
        <f t="shared" ref="D144:I144" si="24">SUM(D136:D143)</f>
        <v>0</v>
      </c>
      <c r="E144" s="511">
        <f>SUM(E136:E143)</f>
        <v>0</v>
      </c>
      <c r="F144" s="511">
        <f t="shared" si="24"/>
        <v>0</v>
      </c>
      <c r="G144" s="511">
        <f t="shared" si="24"/>
        <v>0</v>
      </c>
      <c r="H144" s="511">
        <f t="shared" si="24"/>
        <v>0</v>
      </c>
      <c r="I144" s="511">
        <f t="shared" si="24"/>
        <v>0</v>
      </c>
      <c r="J144" s="579">
        <f>SUM(J136:J143)</f>
        <v>0</v>
      </c>
      <c r="K144" s="579">
        <f>SUM(K136:K143)</f>
        <v>0</v>
      </c>
      <c r="L144" s="95"/>
      <c r="M144" s="95"/>
      <c r="N144" s="569"/>
      <c r="O144" s="569"/>
      <c r="P144" s="569"/>
      <c r="Q144" s="569"/>
      <c r="R144" s="569"/>
      <c r="S144" s="569"/>
      <c r="T144" s="569"/>
      <c r="U144" s="569"/>
      <c r="V144" s="569"/>
      <c r="W144" s="569"/>
      <c r="X144" s="569"/>
      <c r="Y144" s="569"/>
      <c r="Z144" s="569"/>
      <c r="AA144" s="569"/>
      <c r="AB144" s="569"/>
      <c r="AC144" s="569"/>
      <c r="AD144" s="569"/>
      <c r="AE144" s="569"/>
      <c r="AF144" s="569"/>
      <c r="AG144" s="569"/>
      <c r="AH144" s="569"/>
      <c r="AI144" s="569"/>
      <c r="AJ144" s="569"/>
      <c r="AK144" s="569"/>
      <c r="AL144" s="569"/>
      <c r="AM144" s="569"/>
      <c r="AN144" s="569"/>
      <c r="AO144" s="569"/>
      <c r="AP144" s="569"/>
    </row>
    <row r="145" spans="1:42" s="80" customFormat="1" x14ac:dyDescent="0.35">
      <c r="A145" s="574"/>
      <c r="B145" s="443"/>
      <c r="C145" s="442"/>
      <c r="D145" s="508"/>
      <c r="E145" s="508"/>
      <c r="F145" s="508"/>
      <c r="G145" s="508"/>
      <c r="H145" s="508"/>
      <c r="I145" s="508"/>
      <c r="J145" s="509"/>
      <c r="K145" s="509"/>
      <c r="L145" s="95"/>
      <c r="M145" s="95"/>
      <c r="N145" s="569"/>
      <c r="O145" s="569"/>
      <c r="P145" s="569"/>
      <c r="Q145" s="569"/>
      <c r="R145" s="569"/>
      <c r="S145" s="569"/>
      <c r="T145" s="569"/>
      <c r="U145" s="569"/>
      <c r="V145" s="569"/>
      <c r="W145" s="569"/>
      <c r="X145" s="569"/>
      <c r="Y145" s="569"/>
      <c r="Z145" s="569"/>
      <c r="AA145" s="569"/>
      <c r="AB145" s="569"/>
      <c r="AC145" s="569"/>
      <c r="AD145" s="569"/>
      <c r="AE145" s="569"/>
      <c r="AF145" s="569"/>
      <c r="AG145" s="569"/>
      <c r="AH145" s="569"/>
      <c r="AI145" s="569"/>
      <c r="AJ145" s="569"/>
      <c r="AK145" s="569"/>
      <c r="AL145" s="569"/>
      <c r="AM145" s="569"/>
      <c r="AN145" s="569"/>
      <c r="AO145" s="569"/>
      <c r="AP145" s="569"/>
    </row>
    <row r="146" spans="1:42" s="80" customFormat="1" ht="12.75" customHeight="1" x14ac:dyDescent="0.35">
      <c r="A146" s="574"/>
      <c r="B146" s="162" t="s">
        <v>268</v>
      </c>
      <c r="C146" s="98" t="s">
        <v>269</v>
      </c>
      <c r="D146" s="508"/>
      <c r="E146" s="508"/>
      <c r="F146" s="508"/>
      <c r="G146" s="508"/>
      <c r="H146" s="508"/>
      <c r="I146" s="508"/>
      <c r="J146" s="509"/>
      <c r="K146" s="509"/>
      <c r="L146" s="95"/>
      <c r="M146" s="95"/>
      <c r="N146" s="569"/>
      <c r="O146" s="569"/>
      <c r="P146" s="569"/>
      <c r="Q146" s="569"/>
      <c r="R146" s="569"/>
      <c r="S146" s="569"/>
      <c r="T146" s="569"/>
      <c r="U146" s="569"/>
      <c r="V146" s="569"/>
      <c r="W146" s="569"/>
      <c r="X146" s="569"/>
      <c r="Y146" s="569"/>
      <c r="Z146" s="569"/>
      <c r="AA146" s="569"/>
      <c r="AB146" s="569"/>
      <c r="AC146" s="569"/>
      <c r="AD146" s="569"/>
      <c r="AE146" s="569"/>
      <c r="AF146" s="569"/>
      <c r="AG146" s="569"/>
      <c r="AH146" s="569"/>
      <c r="AI146" s="569"/>
      <c r="AJ146" s="569"/>
      <c r="AK146" s="569"/>
      <c r="AL146" s="569"/>
      <c r="AM146" s="569"/>
      <c r="AN146" s="569"/>
      <c r="AO146" s="569"/>
      <c r="AP146" s="569"/>
    </row>
    <row r="147" spans="1:42" s="80" customFormat="1" x14ac:dyDescent="0.35">
      <c r="A147" s="574"/>
      <c r="B147" s="443" t="s">
        <v>186</v>
      </c>
      <c r="C147" s="442" t="s">
        <v>270</v>
      </c>
      <c r="D147" s="304">
        <v>0</v>
      </c>
      <c r="E147" s="304">
        <v>0</v>
      </c>
      <c r="F147" s="304">
        <v>0</v>
      </c>
      <c r="G147" s="55">
        <v>0</v>
      </c>
      <c r="H147" s="304">
        <v>0</v>
      </c>
      <c r="I147" s="304">
        <v>0</v>
      </c>
      <c r="J147" s="55">
        <v>0</v>
      </c>
      <c r="K147" s="55">
        <v>0</v>
      </c>
      <c r="L147" s="95"/>
      <c r="M147" s="95"/>
      <c r="N147" s="569"/>
      <c r="O147" s="569"/>
      <c r="P147" s="569"/>
      <c r="Q147" s="569"/>
      <c r="R147" s="569"/>
      <c r="S147" s="569"/>
      <c r="T147" s="569"/>
      <c r="U147" s="569"/>
      <c r="V147" s="569"/>
      <c r="W147" s="569"/>
      <c r="X147" s="569"/>
      <c r="Y147" s="569"/>
      <c r="Z147" s="569"/>
      <c r="AA147" s="569"/>
      <c r="AB147" s="569"/>
      <c r="AC147" s="569"/>
      <c r="AD147" s="569"/>
      <c r="AE147" s="569"/>
      <c r="AF147" s="569"/>
      <c r="AG147" s="569"/>
      <c r="AH147" s="569"/>
      <c r="AI147" s="569"/>
      <c r="AJ147" s="569"/>
      <c r="AK147" s="569"/>
      <c r="AL147" s="569"/>
      <c r="AM147" s="569"/>
      <c r="AN147" s="569"/>
      <c r="AO147" s="569"/>
      <c r="AP147" s="569"/>
    </row>
    <row r="148" spans="1:42" s="80" customFormat="1" x14ac:dyDescent="0.35">
      <c r="A148" s="574"/>
      <c r="B148" s="443" t="s">
        <v>188</v>
      </c>
      <c r="C148" s="442" t="s">
        <v>271</v>
      </c>
      <c r="D148" s="304">
        <v>0</v>
      </c>
      <c r="E148" s="304">
        <v>0</v>
      </c>
      <c r="F148" s="304">
        <v>0</v>
      </c>
      <c r="G148" s="55">
        <v>0</v>
      </c>
      <c r="H148" s="304">
        <v>0</v>
      </c>
      <c r="I148" s="304">
        <v>0</v>
      </c>
      <c r="J148" s="55">
        <v>0</v>
      </c>
      <c r="K148" s="55">
        <v>0</v>
      </c>
      <c r="L148" s="95"/>
      <c r="M148" s="95"/>
      <c r="N148" s="569"/>
      <c r="O148" s="569"/>
      <c r="P148" s="569"/>
      <c r="Q148" s="569"/>
      <c r="R148" s="569"/>
      <c r="S148" s="569"/>
      <c r="T148" s="569"/>
      <c r="U148" s="569"/>
      <c r="V148" s="569"/>
      <c r="W148" s="569"/>
      <c r="X148" s="569"/>
      <c r="Y148" s="569"/>
      <c r="Z148" s="569"/>
      <c r="AA148" s="569"/>
      <c r="AB148" s="569"/>
      <c r="AC148" s="569"/>
      <c r="AD148" s="569"/>
      <c r="AE148" s="569"/>
      <c r="AF148" s="569"/>
      <c r="AG148" s="569"/>
      <c r="AH148" s="569"/>
      <c r="AI148" s="569"/>
      <c r="AJ148" s="569"/>
      <c r="AK148" s="569"/>
      <c r="AL148" s="569"/>
      <c r="AM148" s="569"/>
      <c r="AN148" s="569"/>
      <c r="AO148" s="569"/>
      <c r="AP148" s="569"/>
    </row>
    <row r="149" spans="1:42" s="80" customFormat="1" x14ac:dyDescent="0.35">
      <c r="A149" s="574"/>
      <c r="B149" s="443" t="s">
        <v>190</v>
      </c>
      <c r="C149" s="442" t="s">
        <v>272</v>
      </c>
      <c r="D149" s="304">
        <v>0</v>
      </c>
      <c r="E149" s="304">
        <v>0</v>
      </c>
      <c r="F149" s="304">
        <v>0</v>
      </c>
      <c r="G149" s="55">
        <v>0</v>
      </c>
      <c r="H149" s="304">
        <v>0</v>
      </c>
      <c r="I149" s="304">
        <v>0</v>
      </c>
      <c r="J149" s="55">
        <v>0</v>
      </c>
      <c r="K149" s="55">
        <v>0</v>
      </c>
      <c r="L149" s="95"/>
      <c r="M149" s="95"/>
      <c r="N149" s="569"/>
      <c r="O149" s="569"/>
      <c r="P149" s="569"/>
      <c r="Q149" s="569"/>
      <c r="R149" s="569"/>
      <c r="S149" s="569"/>
      <c r="T149" s="569"/>
      <c r="U149" s="569"/>
      <c r="V149" s="569"/>
      <c r="W149" s="569"/>
      <c r="X149" s="569"/>
      <c r="Y149" s="569"/>
      <c r="Z149" s="569"/>
      <c r="AA149" s="569"/>
      <c r="AB149" s="569"/>
      <c r="AC149" s="569"/>
      <c r="AD149" s="569"/>
      <c r="AE149" s="569"/>
      <c r="AF149" s="569"/>
      <c r="AG149" s="569"/>
      <c r="AH149" s="569"/>
      <c r="AI149" s="569"/>
      <c r="AJ149" s="569"/>
      <c r="AK149" s="569"/>
      <c r="AL149" s="569"/>
      <c r="AM149" s="569"/>
      <c r="AN149" s="569"/>
      <c r="AO149" s="569"/>
      <c r="AP149" s="569"/>
    </row>
    <row r="150" spans="1:42" s="80" customFormat="1" x14ac:dyDescent="0.35">
      <c r="A150" s="574"/>
      <c r="B150" s="443" t="s">
        <v>192</v>
      </c>
      <c r="C150" s="442" t="s">
        <v>273</v>
      </c>
      <c r="D150" s="304">
        <v>0</v>
      </c>
      <c r="E150" s="304">
        <v>0</v>
      </c>
      <c r="F150" s="304">
        <v>0</v>
      </c>
      <c r="G150" s="55">
        <v>0</v>
      </c>
      <c r="H150" s="304">
        <v>0</v>
      </c>
      <c r="I150" s="304">
        <v>0</v>
      </c>
      <c r="J150" s="55">
        <v>0</v>
      </c>
      <c r="K150" s="55">
        <v>0</v>
      </c>
      <c r="L150" s="95"/>
      <c r="M150" s="95"/>
      <c r="N150" s="569"/>
      <c r="O150" s="569"/>
      <c r="P150" s="569"/>
      <c r="Q150" s="569"/>
      <c r="R150" s="569"/>
      <c r="S150" s="569"/>
      <c r="T150" s="569"/>
      <c r="U150" s="569"/>
      <c r="V150" s="569"/>
      <c r="W150" s="569"/>
      <c r="X150" s="569"/>
      <c r="Y150" s="569"/>
      <c r="Z150" s="569"/>
      <c r="AA150" s="569"/>
      <c r="AB150" s="569"/>
      <c r="AC150" s="569"/>
      <c r="AD150" s="569"/>
      <c r="AE150" s="569"/>
      <c r="AF150" s="569"/>
      <c r="AG150" s="569"/>
      <c r="AH150" s="569"/>
      <c r="AI150" s="569"/>
      <c r="AJ150" s="569"/>
      <c r="AK150" s="569"/>
      <c r="AL150" s="569"/>
      <c r="AM150" s="569"/>
      <c r="AN150" s="569"/>
      <c r="AO150" s="569"/>
      <c r="AP150" s="569"/>
    </row>
    <row r="151" spans="1:42" s="80" customFormat="1" x14ac:dyDescent="0.35">
      <c r="A151" s="574"/>
      <c r="B151" s="443" t="s">
        <v>200</v>
      </c>
      <c r="C151" s="580" t="s">
        <v>274</v>
      </c>
      <c r="D151" s="511">
        <f t="shared" ref="D151:I151" si="25">SUM(D147:D150)</f>
        <v>0</v>
      </c>
      <c r="E151" s="511">
        <f>SUM(E147:E150)</f>
        <v>0</v>
      </c>
      <c r="F151" s="511">
        <f t="shared" si="25"/>
        <v>0</v>
      </c>
      <c r="G151" s="511">
        <f t="shared" si="25"/>
        <v>0</v>
      </c>
      <c r="H151" s="511">
        <f t="shared" si="25"/>
        <v>0</v>
      </c>
      <c r="I151" s="511">
        <f t="shared" si="25"/>
        <v>0</v>
      </c>
      <c r="J151" s="579">
        <f>SUM(J147:J150)</f>
        <v>0</v>
      </c>
      <c r="K151" s="579">
        <f>SUM(K147:K150)</f>
        <v>0</v>
      </c>
      <c r="L151" s="95"/>
      <c r="M151" s="95"/>
      <c r="N151" s="569"/>
      <c r="O151" s="569"/>
      <c r="P151" s="569"/>
      <c r="Q151" s="569"/>
      <c r="R151" s="569"/>
      <c r="S151" s="569"/>
      <c r="T151" s="569"/>
      <c r="U151" s="569"/>
      <c r="V151" s="569"/>
      <c r="W151" s="569"/>
      <c r="X151" s="569"/>
      <c r="Y151" s="569"/>
      <c r="Z151" s="569"/>
      <c r="AA151" s="569"/>
      <c r="AB151" s="569"/>
      <c r="AC151" s="569"/>
      <c r="AD151" s="569"/>
      <c r="AE151" s="569"/>
      <c r="AF151" s="569"/>
      <c r="AG151" s="569"/>
      <c r="AH151" s="569"/>
      <c r="AI151" s="569"/>
      <c r="AJ151" s="569"/>
      <c r="AK151" s="569"/>
      <c r="AL151" s="569"/>
      <c r="AM151" s="569"/>
      <c r="AN151" s="569"/>
      <c r="AO151" s="569"/>
      <c r="AP151" s="569"/>
    </row>
    <row r="152" spans="1:42" s="80" customFormat="1" x14ac:dyDescent="0.35">
      <c r="A152" s="581"/>
      <c r="B152" s="582"/>
      <c r="C152" s="442"/>
      <c r="D152" s="508"/>
      <c r="E152" s="508"/>
      <c r="F152" s="309"/>
      <c r="G152" s="309"/>
      <c r="H152" s="309"/>
      <c r="I152" s="309"/>
      <c r="J152" s="56"/>
      <c r="K152" s="56"/>
      <c r="L152" s="95"/>
      <c r="M152" s="95"/>
      <c r="N152" s="569"/>
      <c r="O152" s="569"/>
      <c r="P152" s="569"/>
      <c r="Q152" s="569"/>
      <c r="R152" s="569"/>
      <c r="S152" s="569"/>
      <c r="T152" s="569"/>
      <c r="U152" s="569"/>
      <c r="V152" s="569"/>
      <c r="W152" s="569"/>
      <c r="X152" s="569"/>
      <c r="Y152" s="569"/>
      <c r="Z152" s="569"/>
      <c r="AA152" s="569"/>
      <c r="AB152" s="569"/>
      <c r="AC152" s="569"/>
      <c r="AD152" s="569"/>
      <c r="AE152" s="569"/>
      <c r="AF152" s="569"/>
      <c r="AG152" s="569"/>
      <c r="AH152" s="569"/>
      <c r="AI152" s="569"/>
      <c r="AJ152" s="569"/>
      <c r="AK152" s="569"/>
      <c r="AL152" s="569"/>
      <c r="AM152" s="569"/>
      <c r="AN152" s="569"/>
      <c r="AO152" s="569"/>
      <c r="AP152" s="569"/>
    </row>
    <row r="153" spans="1:42" s="80" customFormat="1" ht="17.5" customHeight="1" x14ac:dyDescent="0.35">
      <c r="A153" s="574"/>
      <c r="B153" s="32" t="s">
        <v>275</v>
      </c>
      <c r="C153" s="265"/>
      <c r="D153" s="315"/>
      <c r="E153" s="315"/>
      <c r="F153" s="583"/>
      <c r="G153" s="583"/>
      <c r="H153" s="583"/>
      <c r="I153" s="583"/>
      <c r="J153" s="584"/>
      <c r="K153" s="584"/>
      <c r="L153" s="95"/>
      <c r="M153" s="95"/>
      <c r="N153" s="569"/>
      <c r="O153" s="569"/>
      <c r="P153" s="569"/>
      <c r="Q153" s="569"/>
      <c r="R153" s="569"/>
      <c r="S153" s="569"/>
      <c r="T153" s="569"/>
      <c r="U153" s="569"/>
      <c r="V153" s="569"/>
      <c r="W153" s="569"/>
      <c r="X153" s="569"/>
      <c r="Y153" s="569"/>
      <c r="Z153" s="569"/>
      <c r="AA153" s="569"/>
      <c r="AB153" s="569"/>
      <c r="AC153" s="569"/>
      <c r="AD153" s="569"/>
      <c r="AE153" s="569"/>
      <c r="AF153" s="569"/>
      <c r="AG153" s="569"/>
      <c r="AH153" s="569"/>
      <c r="AI153" s="569"/>
      <c r="AJ153" s="569"/>
      <c r="AK153" s="569"/>
      <c r="AL153" s="569"/>
      <c r="AM153" s="569"/>
      <c r="AN153" s="569"/>
      <c r="AO153" s="569"/>
      <c r="AP153" s="569"/>
    </row>
    <row r="154" spans="1:42" s="80" customFormat="1" ht="13" x14ac:dyDescent="0.35">
      <c r="A154" s="574"/>
      <c r="B154" s="162" t="s">
        <v>276</v>
      </c>
      <c r="C154" s="98" t="s">
        <v>258</v>
      </c>
      <c r="D154" s="508"/>
      <c r="E154" s="508"/>
      <c r="F154" s="508"/>
      <c r="G154" s="508"/>
      <c r="H154" s="508"/>
      <c r="I154" s="508"/>
      <c r="J154" s="509"/>
      <c r="K154" s="509"/>
      <c r="L154" s="95"/>
      <c r="M154" s="95"/>
      <c r="N154" s="569"/>
      <c r="O154" s="569"/>
      <c r="P154" s="569"/>
      <c r="Q154" s="569"/>
      <c r="R154" s="569"/>
      <c r="S154" s="569"/>
      <c r="T154" s="569"/>
      <c r="U154" s="569"/>
      <c r="V154" s="569"/>
      <c r="W154" s="569"/>
      <c r="X154" s="569"/>
      <c r="Y154" s="569"/>
      <c r="Z154" s="569"/>
      <c r="AA154" s="569"/>
      <c r="AB154" s="569"/>
      <c r="AC154" s="569"/>
      <c r="AD154" s="569"/>
      <c r="AE154" s="569"/>
      <c r="AF154" s="569"/>
      <c r="AG154" s="569"/>
      <c r="AH154" s="569"/>
      <c r="AI154" s="569"/>
      <c r="AJ154" s="569"/>
      <c r="AK154" s="569"/>
      <c r="AL154" s="569"/>
      <c r="AM154" s="569"/>
      <c r="AN154" s="569"/>
      <c r="AO154" s="569"/>
      <c r="AP154" s="569"/>
    </row>
    <row r="155" spans="1:42" s="80" customFormat="1" x14ac:dyDescent="0.35">
      <c r="A155" s="574"/>
      <c r="B155" s="443" t="s">
        <v>83</v>
      </c>
      <c r="C155" s="442" t="s">
        <v>277</v>
      </c>
      <c r="D155" s="304">
        <v>0</v>
      </c>
      <c r="E155" s="304">
        <v>0</v>
      </c>
      <c r="F155" s="304">
        <v>0</v>
      </c>
      <c r="G155" s="55">
        <v>0</v>
      </c>
      <c r="H155" s="304">
        <v>0</v>
      </c>
      <c r="I155" s="304">
        <v>0</v>
      </c>
      <c r="J155" s="55">
        <v>0</v>
      </c>
      <c r="K155" s="55">
        <v>0</v>
      </c>
      <c r="L155" s="95"/>
      <c r="M155" s="95"/>
      <c r="N155" s="569"/>
      <c r="O155" s="569"/>
      <c r="P155" s="569"/>
      <c r="Q155" s="569"/>
      <c r="R155" s="569"/>
      <c r="S155" s="569"/>
      <c r="T155" s="569"/>
      <c r="U155" s="569"/>
      <c r="V155" s="569"/>
      <c r="W155" s="569"/>
      <c r="X155" s="569"/>
      <c r="Y155" s="569"/>
      <c r="Z155" s="569"/>
      <c r="AA155" s="569"/>
      <c r="AB155" s="569"/>
      <c r="AC155" s="569"/>
      <c r="AD155" s="569"/>
      <c r="AE155" s="569"/>
      <c r="AF155" s="569"/>
      <c r="AG155" s="569"/>
      <c r="AH155" s="569"/>
      <c r="AI155" s="569"/>
      <c r="AJ155" s="569"/>
      <c r="AK155" s="569"/>
      <c r="AL155" s="569"/>
      <c r="AM155" s="569"/>
      <c r="AN155" s="569"/>
      <c r="AO155" s="569"/>
      <c r="AP155" s="569"/>
    </row>
    <row r="156" spans="1:42" s="80" customFormat="1" x14ac:dyDescent="0.35">
      <c r="A156" s="574"/>
      <c r="B156" s="443" t="s">
        <v>85</v>
      </c>
      <c r="C156" s="442" t="s">
        <v>278</v>
      </c>
      <c r="D156" s="304">
        <v>0</v>
      </c>
      <c r="E156" s="304">
        <v>0</v>
      </c>
      <c r="F156" s="304">
        <v>0</v>
      </c>
      <c r="G156" s="55">
        <v>0</v>
      </c>
      <c r="H156" s="304">
        <v>0</v>
      </c>
      <c r="I156" s="304">
        <v>0</v>
      </c>
      <c r="J156" s="55">
        <v>0</v>
      </c>
      <c r="K156" s="55">
        <v>0</v>
      </c>
      <c r="L156" s="95"/>
      <c r="M156" s="95"/>
      <c r="N156" s="569"/>
      <c r="O156" s="569"/>
      <c r="P156" s="569"/>
      <c r="Q156" s="569"/>
      <c r="R156" s="569"/>
      <c r="S156" s="569"/>
      <c r="T156" s="569"/>
      <c r="U156" s="569"/>
      <c r="V156" s="569"/>
      <c r="W156" s="569"/>
      <c r="X156" s="569"/>
      <c r="Y156" s="569"/>
      <c r="Z156" s="569"/>
      <c r="AA156" s="569"/>
      <c r="AB156" s="569"/>
      <c r="AC156" s="569"/>
      <c r="AD156" s="569"/>
      <c r="AE156" s="569"/>
      <c r="AF156" s="569"/>
      <c r="AG156" s="569"/>
      <c r="AH156" s="569"/>
      <c r="AI156" s="569"/>
      <c r="AJ156" s="569"/>
      <c r="AK156" s="569"/>
      <c r="AL156" s="569"/>
      <c r="AM156" s="569"/>
      <c r="AN156" s="569"/>
      <c r="AO156" s="569"/>
      <c r="AP156" s="569"/>
    </row>
    <row r="157" spans="1:42" s="80" customFormat="1" x14ac:dyDescent="0.35">
      <c r="A157" s="574"/>
      <c r="B157" s="443" t="s">
        <v>87</v>
      </c>
      <c r="C157" s="442" t="s">
        <v>279</v>
      </c>
      <c r="D157" s="304">
        <v>0</v>
      </c>
      <c r="E157" s="304">
        <v>0</v>
      </c>
      <c r="F157" s="304">
        <v>0</v>
      </c>
      <c r="G157" s="55">
        <v>0</v>
      </c>
      <c r="H157" s="304">
        <v>0</v>
      </c>
      <c r="I157" s="304">
        <v>0</v>
      </c>
      <c r="J157" s="55">
        <v>0</v>
      </c>
      <c r="K157" s="55">
        <v>0</v>
      </c>
      <c r="L157" s="95"/>
      <c r="M157" s="95"/>
      <c r="N157" s="569"/>
      <c r="O157" s="569"/>
      <c r="P157" s="569"/>
      <c r="Q157" s="569"/>
      <c r="R157" s="569"/>
      <c r="S157" s="569"/>
      <c r="T157" s="569"/>
      <c r="U157" s="569"/>
      <c r="V157" s="569"/>
      <c r="W157" s="569"/>
      <c r="X157" s="569"/>
      <c r="Y157" s="569"/>
      <c r="Z157" s="569"/>
      <c r="AA157" s="569"/>
      <c r="AB157" s="569"/>
      <c r="AC157" s="569"/>
      <c r="AD157" s="569"/>
      <c r="AE157" s="569"/>
      <c r="AF157" s="569"/>
      <c r="AG157" s="569"/>
      <c r="AH157" s="569"/>
      <c r="AI157" s="569"/>
      <c r="AJ157" s="569"/>
      <c r="AK157" s="569"/>
      <c r="AL157" s="569"/>
      <c r="AM157" s="569"/>
      <c r="AN157" s="569"/>
      <c r="AO157" s="569"/>
      <c r="AP157" s="569"/>
    </row>
    <row r="158" spans="1:42" s="80" customFormat="1" x14ac:dyDescent="0.35">
      <c r="A158" s="574"/>
      <c r="B158" s="443" t="s">
        <v>89</v>
      </c>
      <c r="C158" s="442" t="s">
        <v>280</v>
      </c>
      <c r="D158" s="304">
        <v>0</v>
      </c>
      <c r="E158" s="304">
        <v>0</v>
      </c>
      <c r="F158" s="304">
        <v>0</v>
      </c>
      <c r="G158" s="55">
        <v>0</v>
      </c>
      <c r="H158" s="304">
        <v>0</v>
      </c>
      <c r="I158" s="304">
        <v>0</v>
      </c>
      <c r="J158" s="55">
        <v>0</v>
      </c>
      <c r="K158" s="55">
        <v>0</v>
      </c>
      <c r="L158" s="95"/>
      <c r="M158" s="95"/>
      <c r="N158" s="569"/>
      <c r="O158" s="569"/>
      <c r="P158" s="569"/>
      <c r="Q158" s="569"/>
      <c r="R158" s="569"/>
      <c r="S158" s="569"/>
      <c r="T158" s="569"/>
      <c r="U158" s="569"/>
      <c r="V158" s="569"/>
      <c r="W158" s="569"/>
      <c r="X158" s="569"/>
      <c r="Y158" s="569"/>
      <c r="Z158" s="569"/>
      <c r="AA158" s="569"/>
      <c r="AB158" s="569"/>
      <c r="AC158" s="569"/>
      <c r="AD158" s="569"/>
      <c r="AE158" s="569"/>
      <c r="AF158" s="569"/>
      <c r="AG158" s="569"/>
      <c r="AH158" s="569"/>
      <c r="AI158" s="569"/>
      <c r="AJ158" s="569"/>
      <c r="AK158" s="569"/>
      <c r="AL158" s="569"/>
      <c r="AM158" s="569"/>
      <c r="AN158" s="569"/>
      <c r="AO158" s="569"/>
      <c r="AP158" s="569"/>
    </row>
    <row r="159" spans="1:42" s="80" customFormat="1" x14ac:dyDescent="0.35">
      <c r="A159" s="574"/>
      <c r="B159" s="443" t="s">
        <v>91</v>
      </c>
      <c r="C159" s="442" t="s">
        <v>281</v>
      </c>
      <c r="D159" s="304">
        <v>0</v>
      </c>
      <c r="E159" s="304">
        <v>0</v>
      </c>
      <c r="F159" s="304">
        <v>0</v>
      </c>
      <c r="G159" s="55">
        <v>0</v>
      </c>
      <c r="H159" s="304">
        <v>0</v>
      </c>
      <c r="I159" s="304">
        <v>0</v>
      </c>
      <c r="J159" s="55">
        <v>0</v>
      </c>
      <c r="K159" s="55">
        <v>0</v>
      </c>
      <c r="L159" s="95"/>
      <c r="M159" s="95"/>
      <c r="N159" s="569"/>
      <c r="O159" s="569"/>
      <c r="P159" s="569"/>
      <c r="Q159" s="569"/>
      <c r="R159" s="569"/>
      <c r="S159" s="569"/>
      <c r="T159" s="569"/>
      <c r="U159" s="569"/>
      <c r="V159" s="569"/>
      <c r="W159" s="569"/>
      <c r="X159" s="569"/>
      <c r="Y159" s="569"/>
      <c r="Z159" s="569"/>
      <c r="AA159" s="569"/>
      <c r="AB159" s="569"/>
      <c r="AC159" s="569"/>
      <c r="AD159" s="569"/>
      <c r="AE159" s="569"/>
      <c r="AF159" s="569"/>
      <c r="AG159" s="569"/>
      <c r="AH159" s="569"/>
      <c r="AI159" s="569"/>
      <c r="AJ159" s="569"/>
      <c r="AK159" s="569"/>
      <c r="AL159" s="569"/>
      <c r="AM159" s="569"/>
      <c r="AN159" s="569"/>
      <c r="AO159" s="569"/>
      <c r="AP159" s="569"/>
    </row>
    <row r="160" spans="1:42" s="80" customFormat="1" x14ac:dyDescent="0.35">
      <c r="A160" s="574"/>
      <c r="B160" s="443" t="s">
        <v>93</v>
      </c>
      <c r="C160" s="442" t="s">
        <v>282</v>
      </c>
      <c r="D160" s="304">
        <v>0</v>
      </c>
      <c r="E160" s="304">
        <v>0</v>
      </c>
      <c r="F160" s="304">
        <v>0</v>
      </c>
      <c r="G160" s="55">
        <v>0</v>
      </c>
      <c r="H160" s="304">
        <v>0</v>
      </c>
      <c r="I160" s="304">
        <v>0</v>
      </c>
      <c r="J160" s="55">
        <v>0</v>
      </c>
      <c r="K160" s="55">
        <v>0</v>
      </c>
      <c r="L160" s="95"/>
      <c r="M160" s="95"/>
      <c r="N160" s="569"/>
      <c r="O160" s="569"/>
      <c r="P160" s="569"/>
      <c r="Q160" s="569"/>
      <c r="R160" s="569"/>
      <c r="S160" s="569"/>
      <c r="T160" s="569"/>
      <c r="U160" s="569"/>
      <c r="V160" s="569"/>
      <c r="W160" s="569"/>
      <c r="X160" s="569"/>
      <c r="Y160" s="569"/>
      <c r="Z160" s="569"/>
      <c r="AA160" s="569"/>
      <c r="AB160" s="569"/>
      <c r="AC160" s="569"/>
      <c r="AD160" s="569"/>
      <c r="AE160" s="569"/>
      <c r="AF160" s="569"/>
      <c r="AG160" s="569"/>
      <c r="AH160" s="569"/>
      <c r="AI160" s="569"/>
      <c r="AJ160" s="569"/>
      <c r="AK160" s="569"/>
      <c r="AL160" s="569"/>
      <c r="AM160" s="569"/>
      <c r="AN160" s="569"/>
      <c r="AO160" s="569"/>
      <c r="AP160" s="569"/>
    </row>
    <row r="161" spans="1:42" s="80" customFormat="1" ht="13" customHeight="1" x14ac:dyDescent="0.35">
      <c r="A161" s="574"/>
      <c r="B161" s="443" t="s">
        <v>283</v>
      </c>
      <c r="C161" s="442" t="s">
        <v>284</v>
      </c>
      <c r="D161" s="304">
        <v>0</v>
      </c>
      <c r="E161" s="304">
        <v>0</v>
      </c>
      <c r="F161" s="304">
        <v>0</v>
      </c>
      <c r="G161" s="55">
        <v>0</v>
      </c>
      <c r="H161" s="304">
        <v>0</v>
      </c>
      <c r="I161" s="304">
        <v>0</v>
      </c>
      <c r="J161" s="55">
        <v>0</v>
      </c>
      <c r="K161" s="55">
        <v>0</v>
      </c>
      <c r="L161" s="95"/>
      <c r="M161" s="95"/>
      <c r="N161" s="569"/>
      <c r="O161" s="569"/>
      <c r="P161" s="569"/>
      <c r="Q161" s="569"/>
      <c r="R161" s="569"/>
      <c r="S161" s="569"/>
      <c r="T161" s="569"/>
      <c r="U161" s="569"/>
      <c r="V161" s="569"/>
      <c r="W161" s="569"/>
      <c r="X161" s="569"/>
      <c r="Y161" s="569"/>
      <c r="Z161" s="569"/>
      <c r="AA161" s="569"/>
      <c r="AB161" s="569"/>
      <c r="AC161" s="569"/>
      <c r="AD161" s="569"/>
      <c r="AE161" s="569"/>
      <c r="AF161" s="569"/>
      <c r="AG161" s="569"/>
      <c r="AH161" s="569"/>
      <c r="AI161" s="569"/>
      <c r="AJ161" s="569"/>
      <c r="AK161" s="569"/>
      <c r="AL161" s="569"/>
      <c r="AM161" s="569"/>
      <c r="AN161" s="569"/>
      <c r="AO161" s="569"/>
      <c r="AP161" s="569"/>
    </row>
    <row r="162" spans="1:42" s="80" customFormat="1" ht="13" customHeight="1" x14ac:dyDescent="0.35">
      <c r="A162" s="574"/>
      <c r="B162" s="443" t="s">
        <v>95</v>
      </c>
      <c r="C162" s="580" t="s">
        <v>285</v>
      </c>
      <c r="D162" s="511">
        <f t="shared" ref="D162:I162" si="26">SUM(D155:D161)</f>
        <v>0</v>
      </c>
      <c r="E162" s="511">
        <f>SUM(E155:E161)</f>
        <v>0</v>
      </c>
      <c r="F162" s="511">
        <f t="shared" si="26"/>
        <v>0</v>
      </c>
      <c r="G162" s="511">
        <f t="shared" si="26"/>
        <v>0</v>
      </c>
      <c r="H162" s="511">
        <f t="shared" si="26"/>
        <v>0</v>
      </c>
      <c r="I162" s="511">
        <f t="shared" si="26"/>
        <v>0</v>
      </c>
      <c r="J162" s="579">
        <f>SUM(J155:J161)</f>
        <v>0</v>
      </c>
      <c r="K162" s="579">
        <f>SUM(K155:K161)</f>
        <v>0</v>
      </c>
      <c r="L162" s="94"/>
      <c r="M162" s="94"/>
      <c r="N162" s="569"/>
      <c r="O162" s="569"/>
      <c r="P162" s="569"/>
      <c r="Q162" s="569"/>
      <c r="R162" s="569"/>
      <c r="S162" s="569"/>
      <c r="T162" s="569"/>
      <c r="U162" s="569"/>
      <c r="V162" s="569"/>
      <c r="W162" s="569"/>
      <c r="X162" s="569"/>
      <c r="Y162" s="569"/>
      <c r="Z162" s="569"/>
      <c r="AA162" s="569"/>
      <c r="AB162" s="569"/>
      <c r="AC162" s="569"/>
      <c r="AD162" s="569"/>
      <c r="AE162" s="569"/>
      <c r="AF162" s="569"/>
      <c r="AG162" s="569"/>
      <c r="AH162" s="569"/>
      <c r="AI162" s="569"/>
      <c r="AJ162" s="569"/>
      <c r="AK162" s="569"/>
      <c r="AL162" s="569"/>
      <c r="AM162" s="569"/>
      <c r="AN162" s="569"/>
      <c r="AO162" s="569"/>
      <c r="AP162" s="569"/>
    </row>
    <row r="163" spans="1:42" s="80" customFormat="1" x14ac:dyDescent="0.35">
      <c r="A163" s="581"/>
      <c r="B163" s="582"/>
      <c r="C163" s="442"/>
      <c r="D163" s="508"/>
      <c r="E163" s="508"/>
      <c r="F163" s="508"/>
      <c r="G163" s="508"/>
      <c r="H163" s="508"/>
      <c r="I163" s="508"/>
      <c r="J163" s="509"/>
      <c r="K163" s="509"/>
      <c r="L163" s="94"/>
      <c r="M163" s="94"/>
      <c r="N163" s="569"/>
      <c r="O163" s="569"/>
      <c r="P163" s="569"/>
      <c r="Q163" s="569"/>
      <c r="R163" s="569"/>
      <c r="S163" s="569"/>
      <c r="T163" s="569"/>
      <c r="U163" s="569"/>
      <c r="V163" s="569"/>
      <c r="W163" s="569"/>
      <c r="X163" s="569"/>
      <c r="Y163" s="569"/>
      <c r="Z163" s="569"/>
      <c r="AA163" s="569"/>
      <c r="AB163" s="569"/>
      <c r="AC163" s="569"/>
      <c r="AD163" s="569"/>
      <c r="AE163" s="569"/>
      <c r="AF163" s="569"/>
      <c r="AG163" s="569"/>
      <c r="AH163" s="569"/>
      <c r="AI163" s="569"/>
      <c r="AJ163" s="569"/>
      <c r="AK163" s="569"/>
      <c r="AL163" s="569"/>
      <c r="AM163" s="569"/>
      <c r="AN163" s="569"/>
      <c r="AO163" s="569"/>
      <c r="AP163" s="569"/>
    </row>
    <row r="164" spans="1:42" s="80" customFormat="1" ht="13" x14ac:dyDescent="0.35">
      <c r="A164" s="574"/>
      <c r="B164" s="32" t="s">
        <v>286</v>
      </c>
      <c r="C164" s="265"/>
      <c r="D164" s="315"/>
      <c r="E164" s="315"/>
      <c r="F164" s="583"/>
      <c r="G164" s="583"/>
      <c r="H164" s="583"/>
      <c r="I164" s="583"/>
      <c r="J164" s="584"/>
      <c r="K164" s="584"/>
      <c r="L164" s="94"/>
      <c r="M164" s="94"/>
      <c r="N164" s="569"/>
      <c r="O164" s="569"/>
      <c r="P164" s="569"/>
      <c r="Q164" s="569"/>
      <c r="R164" s="569"/>
      <c r="S164" s="569"/>
      <c r="T164" s="569"/>
      <c r="U164" s="569"/>
      <c r="V164" s="569"/>
      <c r="W164" s="569"/>
      <c r="X164" s="569"/>
      <c r="Y164" s="569"/>
      <c r="Z164" s="569"/>
      <c r="AA164" s="569"/>
      <c r="AB164" s="569"/>
      <c r="AC164" s="569"/>
      <c r="AD164" s="569"/>
      <c r="AE164" s="569"/>
      <c r="AF164" s="569"/>
      <c r="AG164" s="569"/>
      <c r="AH164" s="569"/>
      <c r="AI164" s="569"/>
      <c r="AJ164" s="569"/>
      <c r="AK164" s="569"/>
      <c r="AL164" s="569"/>
      <c r="AM164" s="569"/>
      <c r="AN164" s="569"/>
      <c r="AO164" s="569"/>
      <c r="AP164" s="569"/>
    </row>
    <row r="165" spans="1:42" s="80" customFormat="1" ht="12.75" customHeight="1" x14ac:dyDescent="0.35">
      <c r="A165" s="574"/>
      <c r="B165" s="443" t="s">
        <v>83</v>
      </c>
      <c r="C165" s="442" t="s">
        <v>287</v>
      </c>
      <c r="D165" s="304">
        <v>0</v>
      </c>
      <c r="E165" s="304">
        <v>0</v>
      </c>
      <c r="F165" s="304">
        <v>0</v>
      </c>
      <c r="G165" s="55">
        <v>0</v>
      </c>
      <c r="H165" s="304">
        <v>0</v>
      </c>
      <c r="I165" s="304">
        <v>0</v>
      </c>
      <c r="J165" s="55">
        <v>0</v>
      </c>
      <c r="K165" s="55">
        <v>0</v>
      </c>
      <c r="L165" s="94"/>
      <c r="M165" s="94"/>
      <c r="N165" s="569"/>
      <c r="O165" s="569"/>
      <c r="P165" s="569"/>
      <c r="Q165" s="569"/>
      <c r="R165" s="569"/>
      <c r="S165" s="569"/>
      <c r="T165" s="569"/>
      <c r="U165" s="569"/>
      <c r="V165" s="569"/>
      <c r="W165" s="569"/>
      <c r="X165" s="569"/>
      <c r="Y165" s="569"/>
      <c r="Z165" s="569"/>
      <c r="AA165" s="569"/>
      <c r="AB165" s="569"/>
      <c r="AC165" s="569"/>
      <c r="AD165" s="569"/>
      <c r="AE165" s="569"/>
      <c r="AF165" s="569"/>
      <c r="AG165" s="569"/>
      <c r="AH165" s="569"/>
      <c r="AI165" s="569"/>
      <c r="AJ165" s="569"/>
      <c r="AK165" s="569"/>
      <c r="AL165" s="569"/>
      <c r="AM165" s="569"/>
      <c r="AN165" s="569"/>
      <c r="AO165" s="569"/>
      <c r="AP165" s="569"/>
    </row>
    <row r="166" spans="1:42" s="80" customFormat="1" ht="13" customHeight="1" x14ac:dyDescent="0.35">
      <c r="A166" s="574"/>
      <c r="B166" s="443" t="s">
        <v>85</v>
      </c>
      <c r="C166" s="442" t="s">
        <v>288</v>
      </c>
      <c r="D166" s="304">
        <v>0</v>
      </c>
      <c r="E166" s="304">
        <v>0</v>
      </c>
      <c r="F166" s="304">
        <v>0</v>
      </c>
      <c r="G166" s="55">
        <v>0</v>
      </c>
      <c r="H166" s="304">
        <v>0</v>
      </c>
      <c r="I166" s="304">
        <v>0</v>
      </c>
      <c r="J166" s="55">
        <v>0</v>
      </c>
      <c r="K166" s="55">
        <v>0</v>
      </c>
      <c r="L166" s="94"/>
      <c r="M166" s="94"/>
      <c r="N166" s="569"/>
      <c r="O166" s="569"/>
      <c r="P166" s="569"/>
      <c r="Q166" s="569"/>
      <c r="R166" s="569"/>
      <c r="S166" s="569"/>
      <c r="T166" s="569"/>
      <c r="U166" s="569"/>
      <c r="V166" s="569"/>
      <c r="W166" s="569"/>
      <c r="X166" s="569"/>
      <c r="Y166" s="569"/>
      <c r="Z166" s="569"/>
      <c r="AA166" s="569"/>
      <c r="AB166" s="569"/>
      <c r="AC166" s="569"/>
      <c r="AD166" s="569"/>
      <c r="AE166" s="569"/>
      <c r="AF166" s="569"/>
      <c r="AG166" s="569"/>
      <c r="AH166" s="569"/>
      <c r="AI166" s="569"/>
      <c r="AJ166" s="569"/>
      <c r="AK166" s="569"/>
      <c r="AL166" s="569"/>
      <c r="AM166" s="569"/>
      <c r="AN166" s="569"/>
      <c r="AO166" s="569"/>
      <c r="AP166" s="569"/>
    </row>
    <row r="167" spans="1:42" s="80" customFormat="1" x14ac:dyDescent="0.35">
      <c r="A167" s="574"/>
      <c r="B167" s="443" t="s">
        <v>87</v>
      </c>
      <c r="C167" s="442" t="s">
        <v>289</v>
      </c>
      <c r="D167" s="304">
        <v>0</v>
      </c>
      <c r="E167" s="304">
        <v>0</v>
      </c>
      <c r="F167" s="304">
        <v>0</v>
      </c>
      <c r="G167" s="55">
        <v>0</v>
      </c>
      <c r="H167" s="304">
        <v>0</v>
      </c>
      <c r="I167" s="304">
        <v>0</v>
      </c>
      <c r="J167" s="55">
        <v>0</v>
      </c>
      <c r="K167" s="55">
        <v>0</v>
      </c>
      <c r="L167" s="94"/>
      <c r="M167" s="94"/>
      <c r="N167" s="569"/>
      <c r="O167" s="569"/>
      <c r="P167" s="569"/>
      <c r="Q167" s="569"/>
      <c r="R167" s="569"/>
      <c r="S167" s="569"/>
      <c r="T167" s="569"/>
      <c r="U167" s="569"/>
      <c r="V167" s="569"/>
      <c r="W167" s="569"/>
      <c r="X167" s="569"/>
      <c r="Y167" s="569"/>
      <c r="Z167" s="569"/>
      <c r="AA167" s="569"/>
      <c r="AB167" s="569"/>
      <c r="AC167" s="569"/>
      <c r="AD167" s="569"/>
      <c r="AE167" s="569"/>
      <c r="AF167" s="569"/>
      <c r="AG167" s="569"/>
      <c r="AH167" s="569"/>
      <c r="AI167" s="569"/>
      <c r="AJ167" s="569"/>
      <c r="AK167" s="569"/>
      <c r="AL167" s="569"/>
      <c r="AM167" s="569"/>
      <c r="AN167" s="569"/>
      <c r="AO167" s="569"/>
      <c r="AP167" s="569"/>
    </row>
    <row r="168" spans="1:42" s="80" customFormat="1" x14ac:dyDescent="0.35">
      <c r="A168" s="574"/>
      <c r="B168" s="443" t="s">
        <v>89</v>
      </c>
      <c r="C168" s="442" t="s">
        <v>290</v>
      </c>
      <c r="D168" s="304">
        <v>0</v>
      </c>
      <c r="E168" s="304">
        <v>0</v>
      </c>
      <c r="F168" s="304">
        <v>0</v>
      </c>
      <c r="G168" s="55">
        <v>0</v>
      </c>
      <c r="H168" s="304">
        <v>0</v>
      </c>
      <c r="I168" s="304">
        <v>0</v>
      </c>
      <c r="J168" s="55">
        <v>0</v>
      </c>
      <c r="K168" s="55">
        <v>0</v>
      </c>
      <c r="L168" s="94"/>
      <c r="M168" s="94"/>
      <c r="N168" s="569"/>
      <c r="O168" s="569"/>
      <c r="P168" s="569"/>
      <c r="Q168" s="569"/>
      <c r="R168" s="569"/>
      <c r="S168" s="569"/>
      <c r="T168" s="569"/>
      <c r="U168" s="569"/>
      <c r="V168" s="569"/>
      <c r="W168" s="569"/>
      <c r="X168" s="569"/>
      <c r="Y168" s="569"/>
      <c r="Z168" s="569"/>
      <c r="AA168" s="569"/>
      <c r="AB168" s="569"/>
      <c r="AC168" s="569"/>
      <c r="AD168" s="569"/>
      <c r="AE168" s="569"/>
      <c r="AF168" s="569"/>
      <c r="AG168" s="569"/>
      <c r="AH168" s="569"/>
      <c r="AI168" s="569"/>
      <c r="AJ168" s="569"/>
      <c r="AK168" s="569"/>
      <c r="AL168" s="569"/>
      <c r="AM168" s="569"/>
      <c r="AN168" s="569"/>
      <c r="AO168" s="569"/>
      <c r="AP168" s="569"/>
    </row>
    <row r="169" spans="1:42" s="80" customFormat="1" x14ac:dyDescent="0.35">
      <c r="A169" s="574"/>
      <c r="B169" s="443" t="s">
        <v>91</v>
      </c>
      <c r="C169" s="442" t="s">
        <v>291</v>
      </c>
      <c r="D169" s="304">
        <v>0</v>
      </c>
      <c r="E169" s="304">
        <v>0</v>
      </c>
      <c r="F169" s="304">
        <v>0</v>
      </c>
      <c r="G169" s="55">
        <v>0</v>
      </c>
      <c r="H169" s="304">
        <v>0</v>
      </c>
      <c r="I169" s="304">
        <v>0</v>
      </c>
      <c r="J169" s="55">
        <v>0</v>
      </c>
      <c r="K169" s="55">
        <v>0</v>
      </c>
      <c r="L169" s="94"/>
      <c r="M169" s="94"/>
      <c r="N169" s="569"/>
      <c r="O169" s="569"/>
      <c r="P169" s="569"/>
      <c r="Q169" s="569"/>
      <c r="R169" s="569"/>
      <c r="S169" s="569"/>
      <c r="T169" s="569"/>
      <c r="U169" s="569"/>
      <c r="V169" s="569"/>
      <c r="W169" s="569"/>
      <c r="X169" s="569"/>
      <c r="Y169" s="569"/>
      <c r="Z169" s="569"/>
      <c r="AA169" s="569"/>
      <c r="AB169" s="569"/>
      <c r="AC169" s="569"/>
      <c r="AD169" s="569"/>
      <c r="AE169" s="569"/>
      <c r="AF169" s="569"/>
      <c r="AG169" s="569"/>
      <c r="AH169" s="569"/>
      <c r="AI169" s="569"/>
      <c r="AJ169" s="569"/>
      <c r="AK169" s="569"/>
      <c r="AL169" s="569"/>
      <c r="AM169" s="569"/>
      <c r="AN169" s="569"/>
      <c r="AO169" s="569"/>
      <c r="AP169" s="569"/>
    </row>
    <row r="170" spans="1:42" s="80" customFormat="1" ht="13" customHeight="1" x14ac:dyDescent="0.35">
      <c r="A170" s="574"/>
      <c r="B170" s="443" t="s">
        <v>95</v>
      </c>
      <c r="C170" s="580" t="s">
        <v>292</v>
      </c>
      <c r="D170" s="511">
        <f t="shared" ref="D170:I170" si="27">SUM(D165:D169)</f>
        <v>0</v>
      </c>
      <c r="E170" s="511">
        <f>SUM(E165:E169)</f>
        <v>0</v>
      </c>
      <c r="F170" s="511">
        <f t="shared" si="27"/>
        <v>0</v>
      </c>
      <c r="G170" s="511">
        <f t="shared" si="27"/>
        <v>0</v>
      </c>
      <c r="H170" s="511">
        <f t="shared" si="27"/>
        <v>0</v>
      </c>
      <c r="I170" s="511">
        <f t="shared" si="27"/>
        <v>0</v>
      </c>
      <c r="J170" s="579">
        <f>SUM(J165:J169)</f>
        <v>0</v>
      </c>
      <c r="K170" s="579">
        <f>SUM(K165:K169)</f>
        <v>0</v>
      </c>
      <c r="L170" s="94"/>
      <c r="M170" s="94"/>
      <c r="N170" s="569"/>
      <c r="O170" s="569"/>
      <c r="P170" s="569"/>
      <c r="Q170" s="569"/>
      <c r="R170" s="569"/>
      <c r="S170" s="569"/>
      <c r="T170" s="569"/>
      <c r="U170" s="569"/>
      <c r="V170" s="569"/>
      <c r="W170" s="569"/>
      <c r="X170" s="569"/>
      <c r="Y170" s="569"/>
      <c r="Z170" s="569"/>
      <c r="AA170" s="569"/>
      <c r="AB170" s="569"/>
      <c r="AC170" s="569"/>
      <c r="AD170" s="569"/>
      <c r="AE170" s="569"/>
      <c r="AF170" s="569"/>
      <c r="AG170" s="569"/>
      <c r="AH170" s="569"/>
      <c r="AI170" s="569"/>
      <c r="AJ170" s="569"/>
      <c r="AK170" s="569"/>
      <c r="AL170" s="569"/>
      <c r="AM170" s="569"/>
      <c r="AN170" s="569"/>
      <c r="AO170" s="569"/>
      <c r="AP170" s="569"/>
    </row>
    <row r="171" spans="1:42" s="80" customFormat="1" x14ac:dyDescent="0.35">
      <c r="A171" s="581"/>
      <c r="B171" s="582"/>
      <c r="C171" s="442"/>
      <c r="D171" s="508"/>
      <c r="E171" s="508"/>
      <c r="F171" s="508"/>
      <c r="G171" s="508"/>
      <c r="H171" s="508"/>
      <c r="I171" s="508"/>
      <c r="J171" s="509"/>
      <c r="K171" s="509"/>
      <c r="L171" s="94"/>
      <c r="M171" s="94"/>
      <c r="N171" s="569"/>
      <c r="O171" s="569"/>
      <c r="P171" s="569"/>
      <c r="Q171" s="569"/>
      <c r="R171" s="569"/>
      <c r="S171" s="569"/>
      <c r="T171" s="569"/>
      <c r="U171" s="569"/>
      <c r="V171" s="569"/>
      <c r="W171" s="569"/>
      <c r="X171" s="569"/>
      <c r="Y171" s="569"/>
      <c r="Z171" s="569"/>
      <c r="AA171" s="569"/>
      <c r="AB171" s="569"/>
      <c r="AC171" s="569"/>
      <c r="AD171" s="569"/>
      <c r="AE171" s="569"/>
      <c r="AF171" s="569"/>
      <c r="AG171" s="569"/>
      <c r="AH171" s="569"/>
      <c r="AI171" s="569"/>
      <c r="AJ171" s="569"/>
      <c r="AK171" s="569"/>
      <c r="AL171" s="569"/>
      <c r="AM171" s="569"/>
      <c r="AN171" s="569"/>
      <c r="AO171" s="569"/>
      <c r="AP171" s="569"/>
    </row>
    <row r="172" spans="1:42" s="80" customFormat="1" ht="14.25" customHeight="1" x14ac:dyDescent="0.35">
      <c r="A172" s="574"/>
      <c r="B172" s="32" t="s">
        <v>293</v>
      </c>
      <c r="C172" s="265"/>
      <c r="D172" s="315"/>
      <c r="E172" s="315"/>
      <c r="F172" s="583"/>
      <c r="G172" s="583"/>
      <c r="H172" s="583"/>
      <c r="I172" s="583"/>
      <c r="J172" s="584"/>
      <c r="K172" s="584"/>
      <c r="L172" s="94"/>
      <c r="M172" s="94"/>
      <c r="N172" s="569"/>
      <c r="O172" s="569"/>
      <c r="P172" s="569"/>
      <c r="Q172" s="569"/>
      <c r="R172" s="569"/>
      <c r="S172" s="569"/>
      <c r="T172" s="569"/>
      <c r="U172" s="569"/>
      <c r="V172" s="569"/>
      <c r="W172" s="569"/>
      <c r="X172" s="569"/>
      <c r="Y172" s="569"/>
      <c r="Z172" s="569"/>
      <c r="AA172" s="569"/>
      <c r="AB172" s="569"/>
      <c r="AC172" s="569"/>
      <c r="AD172" s="569"/>
      <c r="AE172" s="569"/>
      <c r="AF172" s="569"/>
      <c r="AG172" s="569"/>
      <c r="AH172" s="569"/>
      <c r="AI172" s="569"/>
      <c r="AJ172" s="569"/>
      <c r="AK172" s="569"/>
      <c r="AL172" s="569"/>
      <c r="AM172" s="569"/>
      <c r="AN172" s="569"/>
      <c r="AO172" s="569"/>
      <c r="AP172" s="569"/>
    </row>
    <row r="173" spans="1:42" s="80" customFormat="1" ht="13.75" customHeight="1" x14ac:dyDescent="0.35">
      <c r="A173" s="574"/>
      <c r="B173" s="162">
        <v>1</v>
      </c>
      <c r="C173" s="98" t="s">
        <v>294</v>
      </c>
      <c r="D173" s="508"/>
      <c r="E173" s="508"/>
      <c r="F173" s="508"/>
      <c r="G173" s="508"/>
      <c r="H173" s="508"/>
      <c r="I173" s="508"/>
      <c r="J173" s="509"/>
      <c r="K173" s="509"/>
      <c r="L173" s="94"/>
      <c r="M173" s="94"/>
      <c r="N173" s="569"/>
      <c r="O173" s="569"/>
      <c r="P173" s="569"/>
      <c r="Q173" s="569"/>
      <c r="R173" s="569"/>
      <c r="S173" s="569"/>
      <c r="T173" s="569"/>
      <c r="U173" s="569"/>
      <c r="V173" s="569"/>
      <c r="W173" s="569"/>
      <c r="X173" s="569"/>
      <c r="Y173" s="569"/>
      <c r="Z173" s="569"/>
      <c r="AA173" s="569"/>
      <c r="AB173" s="569"/>
      <c r="AC173" s="569"/>
      <c r="AD173" s="569"/>
      <c r="AE173" s="569"/>
      <c r="AF173" s="569"/>
      <c r="AG173" s="569"/>
      <c r="AH173" s="569"/>
      <c r="AI173" s="569"/>
      <c r="AJ173" s="569"/>
      <c r="AK173" s="569"/>
      <c r="AL173" s="569"/>
      <c r="AM173" s="569"/>
      <c r="AN173" s="569"/>
      <c r="AO173" s="569"/>
      <c r="AP173" s="569"/>
    </row>
    <row r="174" spans="1:42" s="80" customFormat="1" x14ac:dyDescent="0.35">
      <c r="A174" s="574"/>
      <c r="B174" s="443" t="s">
        <v>83</v>
      </c>
      <c r="C174" s="442" t="s">
        <v>295</v>
      </c>
      <c r="D174" s="304">
        <v>0</v>
      </c>
      <c r="E174" s="304">
        <v>0</v>
      </c>
      <c r="F174" s="304">
        <v>0</v>
      </c>
      <c r="G174" s="55">
        <v>0</v>
      </c>
      <c r="H174" s="304">
        <v>0</v>
      </c>
      <c r="I174" s="304">
        <v>0</v>
      </c>
      <c r="J174" s="55">
        <v>0</v>
      </c>
      <c r="K174" s="55">
        <v>0</v>
      </c>
      <c r="L174" s="94"/>
      <c r="M174" s="94"/>
      <c r="N174" s="569"/>
      <c r="O174" s="569"/>
      <c r="P174" s="569"/>
      <c r="Q174" s="569"/>
      <c r="R174" s="569"/>
      <c r="S174" s="569"/>
      <c r="T174" s="569"/>
      <c r="U174" s="569"/>
      <c r="V174" s="569"/>
      <c r="W174" s="569"/>
      <c r="X174" s="569"/>
      <c r="Y174" s="569"/>
      <c r="Z174" s="569"/>
      <c r="AA174" s="569"/>
      <c r="AB174" s="569"/>
      <c r="AC174" s="569"/>
      <c r="AD174" s="569"/>
      <c r="AE174" s="569"/>
      <c r="AF174" s="569"/>
      <c r="AG174" s="569"/>
      <c r="AH174" s="569"/>
      <c r="AI174" s="569"/>
      <c r="AJ174" s="569"/>
      <c r="AK174" s="569"/>
      <c r="AL174" s="569"/>
      <c r="AM174" s="569"/>
      <c r="AN174" s="569"/>
      <c r="AO174" s="569"/>
      <c r="AP174" s="569"/>
    </row>
    <row r="175" spans="1:42" s="80" customFormat="1" x14ac:dyDescent="0.35">
      <c r="A175" s="574"/>
      <c r="B175" s="443" t="s">
        <v>85</v>
      </c>
      <c r="C175" s="442" t="s">
        <v>296</v>
      </c>
      <c r="D175" s="304">
        <v>0</v>
      </c>
      <c r="E175" s="304">
        <v>0</v>
      </c>
      <c r="F175" s="304">
        <v>0</v>
      </c>
      <c r="G175" s="55">
        <v>0</v>
      </c>
      <c r="H175" s="304">
        <v>0</v>
      </c>
      <c r="I175" s="304">
        <v>0</v>
      </c>
      <c r="J175" s="55">
        <v>0</v>
      </c>
      <c r="K175" s="55">
        <v>0</v>
      </c>
      <c r="L175" s="95"/>
      <c r="M175" s="95"/>
      <c r="N175" s="569"/>
      <c r="O175" s="569"/>
      <c r="P175" s="569"/>
      <c r="Q175" s="592"/>
      <c r="R175" s="592"/>
      <c r="S175" s="569"/>
      <c r="T175" s="569"/>
      <c r="U175" s="569"/>
      <c r="V175" s="569"/>
      <c r="W175" s="569"/>
      <c r="X175" s="569"/>
      <c r="Y175" s="569"/>
      <c r="Z175" s="569"/>
      <c r="AA175" s="569"/>
      <c r="AB175" s="569"/>
      <c r="AC175" s="569"/>
      <c r="AD175" s="569"/>
      <c r="AE175" s="569"/>
      <c r="AF175" s="569"/>
      <c r="AG175" s="569"/>
      <c r="AH175" s="569"/>
      <c r="AI175" s="569"/>
      <c r="AJ175" s="569"/>
      <c r="AK175" s="569"/>
      <c r="AL175" s="569"/>
      <c r="AM175" s="569"/>
      <c r="AN175" s="569"/>
      <c r="AO175" s="569"/>
      <c r="AP175" s="569"/>
    </row>
    <row r="176" spans="1:42" s="80" customFormat="1" x14ac:dyDescent="0.35">
      <c r="A176" s="574"/>
      <c r="B176" s="443" t="s">
        <v>87</v>
      </c>
      <c r="C176" s="442" t="s">
        <v>297</v>
      </c>
      <c r="D176" s="304">
        <v>0</v>
      </c>
      <c r="E176" s="304">
        <v>0</v>
      </c>
      <c r="F176" s="304">
        <v>0</v>
      </c>
      <c r="G176" s="55">
        <v>0</v>
      </c>
      <c r="H176" s="304">
        <v>0</v>
      </c>
      <c r="I176" s="304">
        <v>0</v>
      </c>
      <c r="J176" s="55">
        <v>0</v>
      </c>
      <c r="K176" s="55">
        <v>0</v>
      </c>
      <c r="L176" s="95"/>
      <c r="M176" s="95"/>
      <c r="N176" s="569"/>
      <c r="O176" s="569"/>
      <c r="P176" s="569"/>
      <c r="Q176" s="569"/>
      <c r="R176" s="569"/>
      <c r="S176" s="569"/>
      <c r="T176" s="569"/>
      <c r="U176" s="569"/>
      <c r="V176" s="569"/>
      <c r="W176" s="569"/>
      <c r="X176" s="569"/>
      <c r="Y176" s="569"/>
      <c r="Z176" s="569"/>
      <c r="AA176" s="569"/>
      <c r="AB176" s="569"/>
      <c r="AC176" s="569"/>
      <c r="AD176" s="569"/>
      <c r="AE176" s="569"/>
      <c r="AF176" s="569"/>
      <c r="AG176" s="569"/>
      <c r="AH176" s="569"/>
      <c r="AI176" s="569"/>
      <c r="AJ176" s="569"/>
      <c r="AK176" s="569"/>
      <c r="AL176" s="569"/>
      <c r="AM176" s="569"/>
      <c r="AN176" s="569"/>
      <c r="AO176" s="569"/>
      <c r="AP176" s="569"/>
    </row>
    <row r="177" spans="1:42" s="80" customFormat="1" x14ac:dyDescent="0.35">
      <c r="A177" s="574"/>
      <c r="B177" s="443" t="s">
        <v>89</v>
      </c>
      <c r="C177" s="442" t="s">
        <v>298</v>
      </c>
      <c r="D177" s="302">
        <f>SUM(D175:D176)</f>
        <v>0</v>
      </c>
      <c r="E177" s="302">
        <f>SUM(E175:E176)</f>
        <v>0</v>
      </c>
      <c r="F177" s="302">
        <f t="shared" ref="F177:K177" si="28">SUM(F175:F176)</f>
        <v>0</v>
      </c>
      <c r="G177" s="302">
        <f t="shared" si="28"/>
        <v>0</v>
      </c>
      <c r="H177" s="302">
        <f t="shared" si="28"/>
        <v>0</v>
      </c>
      <c r="I177" s="302">
        <f t="shared" si="28"/>
        <v>0</v>
      </c>
      <c r="J177" s="302">
        <f t="shared" si="28"/>
        <v>0</v>
      </c>
      <c r="K177" s="302">
        <f t="shared" si="28"/>
        <v>0</v>
      </c>
      <c r="L177" s="95"/>
      <c r="M177" s="95"/>
      <c r="N177" s="569"/>
      <c r="O177" s="569"/>
      <c r="P177" s="569"/>
      <c r="Q177" s="569"/>
      <c r="R177" s="569"/>
      <c r="S177" s="569"/>
      <c r="T177" s="569"/>
      <c r="U177" s="569"/>
      <c r="V177" s="569"/>
      <c r="W177" s="569"/>
      <c r="X177" s="569"/>
      <c r="Y177" s="569"/>
      <c r="Z177" s="569"/>
      <c r="AA177" s="569"/>
      <c r="AB177" s="569"/>
      <c r="AC177" s="569"/>
      <c r="AD177" s="569"/>
      <c r="AE177" s="569"/>
      <c r="AF177" s="569"/>
      <c r="AG177" s="569"/>
      <c r="AH177" s="569"/>
      <c r="AI177" s="569"/>
      <c r="AJ177" s="569"/>
      <c r="AK177" s="569"/>
      <c r="AL177" s="569"/>
      <c r="AM177" s="569"/>
      <c r="AN177" s="569"/>
      <c r="AO177" s="569"/>
      <c r="AP177" s="569"/>
    </row>
    <row r="178" spans="1:42" s="80" customFormat="1" x14ac:dyDescent="0.35">
      <c r="A178" s="574"/>
      <c r="B178" s="443" t="s">
        <v>91</v>
      </c>
      <c r="C178" s="442" t="s">
        <v>299</v>
      </c>
      <c r="D178" s="304">
        <v>0</v>
      </c>
      <c r="E178" s="304">
        <v>0</v>
      </c>
      <c r="F178" s="304">
        <v>0</v>
      </c>
      <c r="G178" s="55">
        <v>0</v>
      </c>
      <c r="H178" s="304">
        <v>0</v>
      </c>
      <c r="I178" s="304">
        <v>0</v>
      </c>
      <c r="J178" s="55">
        <v>0</v>
      </c>
      <c r="K178" s="55">
        <v>0</v>
      </c>
      <c r="L178" s="95"/>
      <c r="M178" s="95"/>
      <c r="N178" s="569"/>
      <c r="O178" s="569"/>
      <c r="P178" s="569"/>
      <c r="Q178" s="569"/>
      <c r="R178" s="569"/>
      <c r="S178" s="569"/>
      <c r="T178" s="569"/>
      <c r="U178" s="569"/>
      <c r="V178" s="569"/>
      <c r="W178" s="569"/>
      <c r="X178" s="569"/>
      <c r="Y178" s="569"/>
      <c r="Z178" s="569"/>
      <c r="AA178" s="569"/>
      <c r="AB178" s="569"/>
      <c r="AC178" s="569"/>
      <c r="AD178" s="569"/>
      <c r="AE178" s="569"/>
      <c r="AF178" s="569"/>
      <c r="AG178" s="569"/>
      <c r="AH178" s="569"/>
      <c r="AI178" s="569"/>
      <c r="AJ178" s="569"/>
      <c r="AK178" s="569"/>
      <c r="AL178" s="569"/>
      <c r="AM178" s="569"/>
      <c r="AN178" s="569"/>
      <c r="AO178" s="569"/>
      <c r="AP178" s="569"/>
    </row>
    <row r="179" spans="1:42" s="80" customFormat="1" x14ac:dyDescent="0.35">
      <c r="A179" s="574"/>
      <c r="B179" s="443" t="s">
        <v>93</v>
      </c>
      <c r="C179" s="442" t="s">
        <v>300</v>
      </c>
      <c r="D179" s="304">
        <v>0</v>
      </c>
      <c r="E179" s="304">
        <v>0</v>
      </c>
      <c r="F179" s="304">
        <v>0</v>
      </c>
      <c r="G179" s="55">
        <v>0</v>
      </c>
      <c r="H179" s="304">
        <v>0</v>
      </c>
      <c r="I179" s="304">
        <v>0</v>
      </c>
      <c r="J179" s="55">
        <v>0</v>
      </c>
      <c r="K179" s="55">
        <v>0</v>
      </c>
      <c r="L179" s="95"/>
      <c r="M179" s="95"/>
      <c r="N179" s="569"/>
      <c r="O179" s="569"/>
      <c r="P179" s="569"/>
      <c r="Q179" s="569"/>
      <c r="R179" s="569"/>
      <c r="S179" s="569"/>
      <c r="T179" s="569"/>
      <c r="U179" s="569"/>
      <c r="V179" s="569"/>
      <c r="W179" s="569"/>
      <c r="X179" s="569"/>
      <c r="Y179" s="569"/>
      <c r="Z179" s="569"/>
      <c r="AA179" s="569"/>
      <c r="AB179" s="569"/>
      <c r="AC179" s="569"/>
      <c r="AD179" s="569"/>
      <c r="AE179" s="569"/>
      <c r="AF179" s="569"/>
      <c r="AG179" s="569"/>
      <c r="AH179" s="569"/>
      <c r="AI179" s="569"/>
      <c r="AJ179" s="569"/>
      <c r="AK179" s="569"/>
      <c r="AL179" s="569"/>
      <c r="AM179" s="569"/>
      <c r="AN179" s="569"/>
      <c r="AO179" s="569"/>
      <c r="AP179" s="569"/>
    </row>
    <row r="180" spans="1:42" s="80" customFormat="1" x14ac:dyDescent="0.35">
      <c r="A180" s="574"/>
      <c r="B180" s="443" t="s">
        <v>283</v>
      </c>
      <c r="C180" s="442" t="s">
        <v>301</v>
      </c>
      <c r="D180" s="304">
        <v>0</v>
      </c>
      <c r="E180" s="304">
        <v>0</v>
      </c>
      <c r="F180" s="304">
        <v>0</v>
      </c>
      <c r="G180" s="55">
        <v>0</v>
      </c>
      <c r="H180" s="304">
        <v>0</v>
      </c>
      <c r="I180" s="304">
        <v>0</v>
      </c>
      <c r="J180" s="55">
        <v>0</v>
      </c>
      <c r="K180" s="55">
        <v>0</v>
      </c>
      <c r="L180" s="95"/>
      <c r="M180" s="95"/>
      <c r="N180" s="569"/>
      <c r="O180" s="569"/>
      <c r="P180" s="569"/>
      <c r="Q180" s="569"/>
      <c r="R180" s="569"/>
      <c r="S180" s="569"/>
      <c r="T180" s="569"/>
      <c r="U180" s="569"/>
      <c r="V180" s="569"/>
      <c r="W180" s="569"/>
      <c r="X180" s="569"/>
      <c r="Y180" s="569"/>
      <c r="Z180" s="569"/>
      <c r="AA180" s="569"/>
      <c r="AB180" s="569"/>
      <c r="AC180" s="569"/>
      <c r="AD180" s="569"/>
      <c r="AE180" s="569"/>
      <c r="AF180" s="569"/>
      <c r="AG180" s="569"/>
      <c r="AH180" s="569"/>
      <c r="AI180" s="569"/>
      <c r="AJ180" s="569"/>
      <c r="AK180" s="569"/>
      <c r="AL180" s="569"/>
      <c r="AM180" s="569"/>
      <c r="AN180" s="569"/>
      <c r="AO180" s="569"/>
      <c r="AP180" s="569"/>
    </row>
    <row r="181" spans="1:42" s="80" customFormat="1" x14ac:dyDescent="0.35">
      <c r="A181" s="574"/>
      <c r="B181" s="443" t="s">
        <v>302</v>
      </c>
      <c r="C181" s="442" t="s">
        <v>303</v>
      </c>
      <c r="D181" s="304">
        <v>0</v>
      </c>
      <c r="E181" s="304">
        <v>0</v>
      </c>
      <c r="F181" s="304">
        <v>0</v>
      </c>
      <c r="G181" s="55">
        <v>0</v>
      </c>
      <c r="H181" s="304">
        <v>0</v>
      </c>
      <c r="I181" s="304">
        <v>0</v>
      </c>
      <c r="J181" s="55">
        <v>0</v>
      </c>
      <c r="K181" s="55">
        <v>0</v>
      </c>
      <c r="L181" s="95"/>
      <c r="M181" s="95"/>
      <c r="N181" s="569"/>
      <c r="O181" s="569"/>
      <c r="P181" s="569"/>
      <c r="Q181" s="569"/>
      <c r="R181" s="569"/>
      <c r="S181" s="569"/>
      <c r="T181" s="569"/>
      <c r="U181" s="569"/>
      <c r="V181" s="569"/>
      <c r="W181" s="569"/>
      <c r="X181" s="569"/>
      <c r="Y181" s="569"/>
      <c r="Z181" s="569"/>
      <c r="AA181" s="569"/>
      <c r="AB181" s="569"/>
      <c r="AC181" s="569"/>
      <c r="AD181" s="569"/>
      <c r="AE181" s="569"/>
      <c r="AF181" s="569"/>
      <c r="AG181" s="569"/>
      <c r="AH181" s="569"/>
      <c r="AI181" s="569"/>
      <c r="AJ181" s="569"/>
      <c r="AK181" s="569"/>
      <c r="AL181" s="569"/>
      <c r="AM181" s="569"/>
      <c r="AN181" s="569"/>
      <c r="AO181" s="569"/>
      <c r="AP181" s="569"/>
    </row>
    <row r="182" spans="1:42" s="80" customFormat="1" x14ac:dyDescent="0.35">
      <c r="A182" s="574"/>
      <c r="B182" s="443" t="s">
        <v>304</v>
      </c>
      <c r="C182" s="442" t="s">
        <v>305</v>
      </c>
      <c r="D182" s="304">
        <v>0</v>
      </c>
      <c r="E182" s="304">
        <v>0</v>
      </c>
      <c r="F182" s="304">
        <v>0</v>
      </c>
      <c r="G182" s="55">
        <v>0</v>
      </c>
      <c r="H182" s="304">
        <v>0</v>
      </c>
      <c r="I182" s="304">
        <v>0</v>
      </c>
      <c r="J182" s="55">
        <v>0</v>
      </c>
      <c r="K182" s="55">
        <v>0</v>
      </c>
      <c r="L182" s="95"/>
      <c r="M182" s="95"/>
      <c r="N182" s="569"/>
      <c r="O182" s="569"/>
      <c r="P182" s="569"/>
      <c r="Q182" s="569"/>
      <c r="R182" s="569"/>
      <c r="S182" s="569"/>
      <c r="T182" s="569"/>
      <c r="U182" s="569"/>
      <c r="V182" s="569"/>
      <c r="W182" s="569"/>
      <c r="X182" s="569"/>
      <c r="Y182" s="569"/>
      <c r="Z182" s="569"/>
      <c r="AA182" s="569"/>
      <c r="AB182" s="569"/>
      <c r="AC182" s="569"/>
      <c r="AD182" s="569"/>
      <c r="AE182" s="569"/>
      <c r="AF182" s="569"/>
      <c r="AG182" s="569"/>
      <c r="AH182" s="569"/>
      <c r="AI182" s="569"/>
      <c r="AJ182" s="569"/>
      <c r="AK182" s="569"/>
      <c r="AL182" s="569"/>
      <c r="AM182" s="569"/>
      <c r="AN182" s="569"/>
      <c r="AO182" s="569"/>
      <c r="AP182" s="569"/>
    </row>
    <row r="183" spans="1:42" s="80" customFormat="1" x14ac:dyDescent="0.35">
      <c r="A183" s="574"/>
      <c r="B183" s="443" t="s">
        <v>95</v>
      </c>
      <c r="C183" s="442" t="s">
        <v>306</v>
      </c>
      <c r="D183" s="511">
        <f t="shared" ref="D183:K183" si="29">SUM(D174:D176, D178:D182)</f>
        <v>0</v>
      </c>
      <c r="E183" s="511">
        <f>SUM(E174:E176, E178:E182)</f>
        <v>0</v>
      </c>
      <c r="F183" s="511">
        <f t="shared" si="29"/>
        <v>0</v>
      </c>
      <c r="G183" s="511">
        <f t="shared" si="29"/>
        <v>0</v>
      </c>
      <c r="H183" s="511">
        <f t="shared" si="29"/>
        <v>0</v>
      </c>
      <c r="I183" s="511">
        <f t="shared" si="29"/>
        <v>0</v>
      </c>
      <c r="J183" s="511">
        <f t="shared" si="29"/>
        <v>0</v>
      </c>
      <c r="K183" s="511">
        <f t="shared" si="29"/>
        <v>0</v>
      </c>
      <c r="L183" s="95"/>
      <c r="M183" s="95"/>
      <c r="N183" s="569"/>
      <c r="O183" s="569"/>
      <c r="P183" s="569"/>
      <c r="Q183" s="569"/>
      <c r="R183" s="569"/>
      <c r="S183" s="569"/>
      <c r="T183" s="569"/>
      <c r="U183" s="569"/>
      <c r="V183" s="569"/>
      <c r="W183" s="569"/>
      <c r="X183" s="569"/>
      <c r="Y183" s="569"/>
      <c r="Z183" s="569"/>
      <c r="AA183" s="569"/>
      <c r="AB183" s="569"/>
      <c r="AC183" s="569"/>
      <c r="AD183" s="569"/>
      <c r="AE183" s="569"/>
      <c r="AF183" s="569"/>
      <c r="AG183" s="569"/>
      <c r="AH183" s="569"/>
      <c r="AI183" s="569"/>
      <c r="AJ183" s="569"/>
      <c r="AK183" s="569"/>
      <c r="AL183" s="569"/>
      <c r="AM183" s="569"/>
      <c r="AN183" s="569"/>
      <c r="AO183" s="569"/>
      <c r="AP183" s="569"/>
    </row>
    <row r="184" spans="1:42" s="80" customFormat="1" x14ac:dyDescent="0.35">
      <c r="A184" s="574"/>
      <c r="B184" s="443"/>
      <c r="C184" s="442"/>
      <c r="D184" s="508"/>
      <c r="E184" s="508"/>
      <c r="F184" s="508"/>
      <c r="G184" s="508"/>
      <c r="H184" s="508"/>
      <c r="I184" s="508"/>
      <c r="J184" s="509"/>
      <c r="K184" s="509"/>
      <c r="L184" s="95"/>
      <c r="M184" s="95"/>
      <c r="N184" s="569"/>
      <c r="O184" s="569"/>
      <c r="P184" s="569"/>
      <c r="Q184" s="569"/>
      <c r="R184" s="569"/>
      <c r="S184" s="569"/>
      <c r="T184" s="569"/>
      <c r="U184" s="569"/>
      <c r="V184" s="569"/>
      <c r="W184" s="569"/>
      <c r="X184" s="569"/>
      <c r="Y184" s="569"/>
      <c r="Z184" s="569"/>
      <c r="AA184" s="569"/>
      <c r="AB184" s="569"/>
      <c r="AC184" s="569"/>
      <c r="AD184" s="569"/>
      <c r="AE184" s="569"/>
      <c r="AF184" s="569"/>
      <c r="AG184" s="569"/>
      <c r="AH184" s="569"/>
      <c r="AI184" s="569"/>
      <c r="AJ184" s="569"/>
      <c r="AK184" s="569"/>
      <c r="AL184" s="569"/>
      <c r="AM184" s="569"/>
      <c r="AN184" s="569"/>
      <c r="AO184" s="569"/>
      <c r="AP184" s="569"/>
    </row>
    <row r="185" spans="1:42" s="80" customFormat="1" ht="13" x14ac:dyDescent="0.35">
      <c r="A185" s="574"/>
      <c r="B185" s="162">
        <v>2</v>
      </c>
      <c r="C185" s="98" t="s">
        <v>307</v>
      </c>
      <c r="D185" s="508"/>
      <c r="E185" s="508"/>
      <c r="F185" s="508"/>
      <c r="G185" s="508"/>
      <c r="H185" s="508"/>
      <c r="I185" s="508"/>
      <c r="J185" s="509"/>
      <c r="K185" s="509"/>
      <c r="L185" s="95"/>
      <c r="M185" s="95"/>
      <c r="N185" s="569"/>
      <c r="O185" s="569"/>
      <c r="P185" s="569"/>
      <c r="Q185" s="569"/>
      <c r="R185" s="569"/>
      <c r="S185" s="569"/>
      <c r="T185" s="569"/>
      <c r="U185" s="569"/>
      <c r="V185" s="569"/>
      <c r="W185" s="569"/>
      <c r="X185" s="569"/>
      <c r="Y185" s="569"/>
      <c r="Z185" s="569"/>
      <c r="AA185" s="569"/>
      <c r="AB185" s="569"/>
      <c r="AC185" s="569"/>
      <c r="AD185" s="569"/>
      <c r="AE185" s="569"/>
      <c r="AF185" s="569"/>
      <c r="AG185" s="569"/>
      <c r="AH185" s="569"/>
      <c r="AI185" s="569"/>
      <c r="AJ185" s="569"/>
      <c r="AK185" s="569"/>
      <c r="AL185" s="569"/>
      <c r="AM185" s="569"/>
      <c r="AN185" s="569"/>
      <c r="AO185" s="569"/>
      <c r="AP185" s="569"/>
    </row>
    <row r="186" spans="1:42" s="80" customFormat="1" x14ac:dyDescent="0.35">
      <c r="A186" s="574"/>
      <c r="B186" s="443" t="s">
        <v>98</v>
      </c>
      <c r="C186" s="442" t="s">
        <v>308</v>
      </c>
      <c r="D186" s="304">
        <v>0</v>
      </c>
      <c r="E186" s="304">
        <v>0</v>
      </c>
      <c r="F186" s="304">
        <v>0</v>
      </c>
      <c r="G186" s="55">
        <v>0</v>
      </c>
      <c r="H186" s="304">
        <v>0</v>
      </c>
      <c r="I186" s="304">
        <v>0</v>
      </c>
      <c r="J186" s="55">
        <v>0</v>
      </c>
      <c r="K186" s="55">
        <v>0</v>
      </c>
      <c r="L186" s="95"/>
      <c r="M186" s="95"/>
      <c r="N186" s="569"/>
      <c r="O186" s="569"/>
      <c r="P186" s="569"/>
      <c r="Q186" s="569"/>
      <c r="R186" s="569"/>
      <c r="S186" s="569"/>
      <c r="T186" s="569"/>
      <c r="U186" s="569"/>
      <c r="V186" s="569"/>
      <c r="W186" s="569"/>
      <c r="X186" s="569"/>
      <c r="Y186" s="569"/>
      <c r="Z186" s="569"/>
      <c r="AA186" s="569"/>
      <c r="AB186" s="569"/>
      <c r="AC186" s="569"/>
      <c r="AD186" s="569"/>
      <c r="AE186" s="569"/>
      <c r="AF186" s="569"/>
      <c r="AG186" s="569"/>
      <c r="AH186" s="569"/>
      <c r="AI186" s="569"/>
      <c r="AJ186" s="569"/>
      <c r="AK186" s="569"/>
      <c r="AL186" s="569"/>
      <c r="AM186" s="569"/>
      <c r="AN186" s="569"/>
      <c r="AO186" s="569"/>
      <c r="AP186" s="569"/>
    </row>
    <row r="187" spans="1:42" s="80" customFormat="1" x14ac:dyDescent="0.35">
      <c r="A187" s="574"/>
      <c r="B187" s="443" t="s">
        <v>100</v>
      </c>
      <c r="C187" s="442" t="s">
        <v>309</v>
      </c>
      <c r="D187" s="304">
        <v>0</v>
      </c>
      <c r="E187" s="304">
        <v>0</v>
      </c>
      <c r="F187" s="304">
        <v>0</v>
      </c>
      <c r="G187" s="55">
        <v>0</v>
      </c>
      <c r="H187" s="304">
        <v>0</v>
      </c>
      <c r="I187" s="304">
        <v>0</v>
      </c>
      <c r="J187" s="55">
        <v>0</v>
      </c>
      <c r="K187" s="55">
        <v>0</v>
      </c>
      <c r="L187" s="95"/>
      <c r="M187" s="95"/>
      <c r="N187" s="569"/>
      <c r="O187" s="569"/>
      <c r="P187" s="569"/>
      <c r="Q187" s="569"/>
      <c r="R187" s="569"/>
      <c r="S187" s="569"/>
      <c r="T187" s="569"/>
      <c r="U187" s="569"/>
      <c r="V187" s="569"/>
      <c r="W187" s="569"/>
      <c r="X187" s="569"/>
      <c r="Y187" s="569"/>
      <c r="Z187" s="569"/>
      <c r="AA187" s="569"/>
      <c r="AB187" s="569"/>
      <c r="AC187" s="569"/>
      <c r="AD187" s="569"/>
      <c r="AE187" s="569"/>
      <c r="AF187" s="569"/>
      <c r="AG187" s="569"/>
      <c r="AH187" s="569"/>
      <c r="AI187" s="569"/>
      <c r="AJ187" s="569"/>
      <c r="AK187" s="569"/>
      <c r="AL187" s="569"/>
      <c r="AM187" s="569"/>
      <c r="AN187" s="569"/>
      <c r="AO187" s="569"/>
      <c r="AP187" s="569"/>
    </row>
    <row r="188" spans="1:42" s="80" customFormat="1" x14ac:dyDescent="0.35">
      <c r="A188" s="574"/>
      <c r="B188" s="443" t="s">
        <v>102</v>
      </c>
      <c r="C188" s="442" t="s">
        <v>301</v>
      </c>
      <c r="D188" s="304">
        <v>0</v>
      </c>
      <c r="E188" s="304">
        <v>0</v>
      </c>
      <c r="F188" s="304">
        <v>0</v>
      </c>
      <c r="G188" s="55">
        <v>0</v>
      </c>
      <c r="H188" s="304">
        <v>0</v>
      </c>
      <c r="I188" s="304">
        <v>0</v>
      </c>
      <c r="J188" s="55">
        <v>0</v>
      </c>
      <c r="K188" s="55">
        <v>0</v>
      </c>
      <c r="L188" s="95"/>
      <c r="M188" s="95"/>
      <c r="N188" s="569"/>
      <c r="O188" s="569"/>
      <c r="P188" s="569"/>
      <c r="Q188" s="569"/>
      <c r="R188" s="569"/>
      <c r="S188" s="569"/>
      <c r="T188" s="569"/>
      <c r="U188" s="569"/>
      <c r="V188" s="569"/>
      <c r="W188" s="569"/>
      <c r="X188" s="569"/>
      <c r="Y188" s="569"/>
      <c r="Z188" s="569"/>
      <c r="AA188" s="569"/>
      <c r="AB188" s="569"/>
      <c r="AC188" s="569"/>
      <c r="AD188" s="569"/>
      <c r="AE188" s="569"/>
      <c r="AF188" s="569"/>
      <c r="AG188" s="569"/>
      <c r="AH188" s="569"/>
      <c r="AI188" s="569"/>
      <c r="AJ188" s="569"/>
      <c r="AK188" s="569"/>
      <c r="AL188" s="569"/>
      <c r="AM188" s="569"/>
      <c r="AN188" s="569"/>
      <c r="AO188" s="569"/>
      <c r="AP188" s="569"/>
    </row>
    <row r="189" spans="1:42" s="80" customFormat="1" x14ac:dyDescent="0.35">
      <c r="A189" s="574"/>
      <c r="B189" s="443" t="s">
        <v>104</v>
      </c>
      <c r="C189" s="442" t="s">
        <v>310</v>
      </c>
      <c r="D189" s="304">
        <v>0</v>
      </c>
      <c r="E189" s="304">
        <v>0</v>
      </c>
      <c r="F189" s="304">
        <v>0</v>
      </c>
      <c r="G189" s="55">
        <v>0</v>
      </c>
      <c r="H189" s="304">
        <v>0</v>
      </c>
      <c r="I189" s="304">
        <v>0</v>
      </c>
      <c r="J189" s="55">
        <v>0</v>
      </c>
      <c r="K189" s="55">
        <v>0</v>
      </c>
      <c r="L189" s="95"/>
      <c r="M189" s="95"/>
      <c r="N189" s="569"/>
      <c r="O189" s="569"/>
      <c r="P189" s="569"/>
      <c r="Q189" s="569"/>
      <c r="R189" s="569"/>
      <c r="S189" s="569"/>
      <c r="T189" s="569"/>
      <c r="U189" s="569"/>
      <c r="V189" s="569"/>
      <c r="W189" s="569"/>
      <c r="X189" s="569"/>
      <c r="Y189" s="569"/>
      <c r="Z189" s="569"/>
      <c r="AA189" s="569"/>
      <c r="AB189" s="569"/>
      <c r="AC189" s="569"/>
      <c r="AD189" s="569"/>
      <c r="AE189" s="569"/>
      <c r="AF189" s="569"/>
      <c r="AG189" s="569"/>
      <c r="AH189" s="569"/>
      <c r="AI189" s="569"/>
      <c r="AJ189" s="569"/>
      <c r="AK189" s="569"/>
      <c r="AL189" s="569"/>
      <c r="AM189" s="569"/>
      <c r="AN189" s="569"/>
      <c r="AO189" s="569"/>
      <c r="AP189" s="569"/>
    </row>
    <row r="190" spans="1:42" s="80" customFormat="1" x14ac:dyDescent="0.35">
      <c r="A190" s="574"/>
      <c r="B190" s="443" t="s">
        <v>106</v>
      </c>
      <c r="C190" s="442" t="s">
        <v>311</v>
      </c>
      <c r="D190" s="304">
        <v>0</v>
      </c>
      <c r="E190" s="304">
        <v>0</v>
      </c>
      <c r="F190" s="304">
        <v>0</v>
      </c>
      <c r="G190" s="55">
        <v>0</v>
      </c>
      <c r="H190" s="304">
        <v>0</v>
      </c>
      <c r="I190" s="304">
        <v>0</v>
      </c>
      <c r="J190" s="55">
        <v>0</v>
      </c>
      <c r="K190" s="55">
        <v>0</v>
      </c>
      <c r="L190" s="95"/>
      <c r="M190" s="95"/>
      <c r="N190" s="569"/>
      <c r="O190" s="569"/>
      <c r="P190" s="569"/>
      <c r="Q190" s="569"/>
      <c r="R190" s="569"/>
      <c r="S190" s="569"/>
      <c r="T190" s="569"/>
      <c r="U190" s="569"/>
      <c r="V190" s="569"/>
      <c r="W190" s="569"/>
      <c r="X190" s="569"/>
      <c r="Y190" s="569"/>
      <c r="Z190" s="569"/>
      <c r="AA190" s="569"/>
      <c r="AB190" s="569"/>
      <c r="AC190" s="569"/>
      <c r="AD190" s="569"/>
      <c r="AE190" s="569"/>
      <c r="AF190" s="569"/>
      <c r="AG190" s="569"/>
      <c r="AH190" s="569"/>
      <c r="AI190" s="569"/>
      <c r="AJ190" s="569"/>
      <c r="AK190" s="569"/>
      <c r="AL190" s="569"/>
      <c r="AM190" s="569"/>
      <c r="AN190" s="569"/>
      <c r="AO190" s="569"/>
      <c r="AP190" s="569"/>
    </row>
    <row r="191" spans="1:42" s="80" customFormat="1" x14ac:dyDescent="0.35">
      <c r="A191" s="574"/>
      <c r="B191" s="443" t="s">
        <v>108</v>
      </c>
      <c r="C191" s="442" t="s">
        <v>312</v>
      </c>
      <c r="D191" s="304">
        <v>0</v>
      </c>
      <c r="E191" s="304">
        <v>0</v>
      </c>
      <c r="F191" s="304">
        <v>0</v>
      </c>
      <c r="G191" s="55">
        <v>0</v>
      </c>
      <c r="H191" s="304">
        <v>0</v>
      </c>
      <c r="I191" s="304">
        <v>0</v>
      </c>
      <c r="J191" s="55">
        <v>0</v>
      </c>
      <c r="K191" s="55">
        <v>0</v>
      </c>
      <c r="L191" s="95"/>
      <c r="M191" s="95"/>
      <c r="N191" s="569"/>
      <c r="O191" s="569"/>
      <c r="P191" s="569"/>
      <c r="Q191" s="569"/>
      <c r="R191" s="569"/>
      <c r="S191" s="569"/>
      <c r="T191" s="569"/>
      <c r="U191" s="569"/>
      <c r="V191" s="569"/>
      <c r="W191" s="569"/>
      <c r="X191" s="569"/>
      <c r="Y191" s="569"/>
      <c r="Z191" s="569"/>
      <c r="AA191" s="569"/>
      <c r="AB191" s="569"/>
      <c r="AC191" s="569"/>
      <c r="AD191" s="569"/>
      <c r="AE191" s="569"/>
      <c r="AF191" s="569"/>
      <c r="AG191" s="569"/>
      <c r="AH191" s="569"/>
      <c r="AI191" s="569"/>
      <c r="AJ191" s="569"/>
      <c r="AK191" s="569"/>
      <c r="AL191" s="569"/>
      <c r="AM191" s="569"/>
      <c r="AN191" s="569"/>
      <c r="AO191" s="569"/>
      <c r="AP191" s="569"/>
    </row>
    <row r="192" spans="1:42" s="80" customFormat="1" x14ac:dyDescent="0.35">
      <c r="A192" s="574"/>
      <c r="B192" s="443" t="s">
        <v>110</v>
      </c>
      <c r="C192" s="442" t="s">
        <v>313</v>
      </c>
      <c r="D192" s="511">
        <f t="shared" ref="D192:I192" si="30">SUM(D186:D191)</f>
        <v>0</v>
      </c>
      <c r="E192" s="511">
        <f>SUM(E186:E191)</f>
        <v>0</v>
      </c>
      <c r="F192" s="511">
        <f t="shared" si="30"/>
        <v>0</v>
      </c>
      <c r="G192" s="511">
        <f t="shared" si="30"/>
        <v>0</v>
      </c>
      <c r="H192" s="511">
        <f t="shared" si="30"/>
        <v>0</v>
      </c>
      <c r="I192" s="511">
        <f t="shared" si="30"/>
        <v>0</v>
      </c>
      <c r="J192" s="579">
        <f>SUM(J186:J191)</f>
        <v>0</v>
      </c>
      <c r="K192" s="579">
        <f>SUM(K186:K191)</f>
        <v>0</v>
      </c>
      <c r="L192" s="95"/>
      <c r="M192" s="95"/>
      <c r="N192" s="569"/>
      <c r="O192" s="569"/>
      <c r="P192" s="569"/>
      <c r="Q192" s="569"/>
      <c r="R192" s="569"/>
      <c r="S192" s="569"/>
      <c r="T192" s="569"/>
      <c r="U192" s="569"/>
      <c r="V192" s="569"/>
      <c r="W192" s="569"/>
      <c r="X192" s="569"/>
      <c r="Y192" s="569"/>
      <c r="Z192" s="569"/>
      <c r="AA192" s="569"/>
      <c r="AB192" s="569"/>
      <c r="AC192" s="569"/>
      <c r="AD192" s="569"/>
      <c r="AE192" s="569"/>
      <c r="AF192" s="569"/>
      <c r="AG192" s="569"/>
      <c r="AH192" s="569"/>
      <c r="AI192" s="569"/>
      <c r="AJ192" s="569"/>
      <c r="AK192" s="569"/>
      <c r="AL192" s="569"/>
      <c r="AM192" s="569"/>
      <c r="AN192" s="569"/>
      <c r="AO192" s="569"/>
      <c r="AP192" s="569"/>
    </row>
    <row r="193" spans="1:42" s="80" customFormat="1" x14ac:dyDescent="0.35">
      <c r="A193" s="574"/>
      <c r="B193" s="443"/>
      <c r="C193" s="442"/>
      <c r="D193" s="508"/>
      <c r="E193" s="508"/>
      <c r="F193" s="508"/>
      <c r="G193" s="508"/>
      <c r="H193" s="508"/>
      <c r="I193" s="508"/>
      <c r="J193" s="509"/>
      <c r="K193" s="509"/>
      <c r="L193" s="95"/>
      <c r="M193" s="95"/>
      <c r="N193" s="569"/>
      <c r="O193" s="569"/>
      <c r="P193" s="569"/>
      <c r="Q193" s="569"/>
      <c r="R193" s="569"/>
      <c r="S193" s="569"/>
      <c r="T193" s="569"/>
      <c r="U193" s="569"/>
      <c r="V193" s="569"/>
      <c r="W193" s="569"/>
      <c r="X193" s="569"/>
      <c r="Y193" s="569"/>
      <c r="Z193" s="569"/>
      <c r="AA193" s="569"/>
      <c r="AB193" s="569"/>
      <c r="AC193" s="569"/>
      <c r="AD193" s="569"/>
      <c r="AE193" s="569"/>
      <c r="AF193" s="569"/>
      <c r="AG193" s="569"/>
      <c r="AH193" s="569"/>
      <c r="AI193" s="569"/>
      <c r="AJ193" s="569"/>
      <c r="AK193" s="569"/>
      <c r="AL193" s="569"/>
      <c r="AM193" s="569"/>
      <c r="AN193" s="569"/>
      <c r="AO193" s="569"/>
      <c r="AP193" s="569"/>
    </row>
    <row r="194" spans="1:42" s="80" customFormat="1" ht="12.25" customHeight="1" x14ac:dyDescent="0.35">
      <c r="A194" s="574"/>
      <c r="B194" s="162">
        <v>3</v>
      </c>
      <c r="C194" s="98" t="s">
        <v>314</v>
      </c>
      <c r="D194" s="305"/>
      <c r="E194" s="305"/>
      <c r="F194" s="305"/>
      <c r="G194" s="305"/>
      <c r="H194" s="305"/>
      <c r="I194" s="305"/>
      <c r="J194" s="63"/>
      <c r="K194" s="63"/>
      <c r="L194" s="95"/>
      <c r="M194" s="95"/>
      <c r="N194" s="569"/>
      <c r="O194" s="569"/>
      <c r="P194" s="569"/>
      <c r="Q194" s="569"/>
      <c r="R194" s="569"/>
      <c r="S194" s="569"/>
      <c r="T194" s="569"/>
      <c r="U194" s="569"/>
      <c r="V194" s="569"/>
      <c r="W194" s="569"/>
      <c r="X194" s="569"/>
      <c r="Y194" s="569"/>
      <c r="Z194" s="569"/>
      <c r="AA194" s="569"/>
      <c r="AB194" s="569"/>
      <c r="AC194" s="569"/>
      <c r="AD194" s="569"/>
      <c r="AE194" s="569"/>
      <c r="AF194" s="569"/>
      <c r="AG194" s="569"/>
      <c r="AH194" s="569"/>
      <c r="AI194" s="569"/>
      <c r="AJ194" s="569"/>
      <c r="AK194" s="569"/>
      <c r="AL194" s="569"/>
      <c r="AM194" s="569"/>
      <c r="AN194" s="569"/>
      <c r="AO194" s="569"/>
      <c r="AP194" s="569"/>
    </row>
    <row r="195" spans="1:42" s="80" customFormat="1" x14ac:dyDescent="0.35">
      <c r="A195" s="574"/>
      <c r="B195" s="443" t="s">
        <v>186</v>
      </c>
      <c r="C195" s="442" t="s">
        <v>315</v>
      </c>
      <c r="D195" s="304">
        <v>0</v>
      </c>
      <c r="E195" s="304">
        <v>0</v>
      </c>
      <c r="F195" s="304">
        <v>0</v>
      </c>
      <c r="G195" s="55">
        <v>0</v>
      </c>
      <c r="H195" s="304">
        <v>0</v>
      </c>
      <c r="I195" s="304">
        <v>0</v>
      </c>
      <c r="J195" s="55">
        <v>0</v>
      </c>
      <c r="K195" s="55">
        <v>0</v>
      </c>
      <c r="L195" s="95"/>
      <c r="M195" s="95"/>
      <c r="N195" s="569"/>
      <c r="O195" s="569"/>
      <c r="P195" s="569"/>
      <c r="Q195" s="569"/>
      <c r="R195" s="569"/>
      <c r="S195" s="569"/>
      <c r="T195" s="569"/>
      <c r="U195" s="569"/>
      <c r="V195" s="569"/>
      <c r="W195" s="569"/>
      <c r="X195" s="569"/>
      <c r="Y195" s="569"/>
      <c r="Z195" s="569"/>
      <c r="AA195" s="569"/>
      <c r="AB195" s="569"/>
      <c r="AC195" s="569"/>
      <c r="AD195" s="569"/>
      <c r="AE195" s="569"/>
      <c r="AF195" s="569"/>
      <c r="AG195" s="569"/>
      <c r="AH195" s="569"/>
      <c r="AI195" s="569"/>
      <c r="AJ195" s="569"/>
      <c r="AK195" s="569"/>
      <c r="AL195" s="569"/>
      <c r="AM195" s="569"/>
      <c r="AN195" s="569"/>
      <c r="AO195" s="569"/>
      <c r="AP195" s="569"/>
    </row>
    <row r="196" spans="1:42" s="80" customFormat="1" x14ac:dyDescent="0.35">
      <c r="A196" s="574"/>
      <c r="B196" s="443" t="s">
        <v>188</v>
      </c>
      <c r="C196" s="442" t="s">
        <v>316</v>
      </c>
      <c r="D196" s="304">
        <v>0</v>
      </c>
      <c r="E196" s="304">
        <v>0</v>
      </c>
      <c r="F196" s="304">
        <v>0</v>
      </c>
      <c r="G196" s="55">
        <v>0</v>
      </c>
      <c r="H196" s="304">
        <v>0</v>
      </c>
      <c r="I196" s="304">
        <v>0</v>
      </c>
      <c r="J196" s="55">
        <v>0</v>
      </c>
      <c r="K196" s="55">
        <v>0</v>
      </c>
      <c r="L196" s="95"/>
      <c r="M196" s="95"/>
      <c r="N196" s="569"/>
      <c r="O196" s="569"/>
      <c r="P196" s="569"/>
      <c r="Q196" s="569"/>
      <c r="R196" s="569"/>
      <c r="S196" s="569"/>
      <c r="T196" s="569"/>
      <c r="U196" s="569"/>
      <c r="V196" s="569"/>
      <c r="W196" s="569"/>
      <c r="X196" s="569"/>
      <c r="Y196" s="569"/>
      <c r="Z196" s="569"/>
      <c r="AA196" s="569"/>
      <c r="AB196" s="569"/>
      <c r="AC196" s="569"/>
      <c r="AD196" s="569"/>
      <c r="AE196" s="569"/>
      <c r="AF196" s="569"/>
      <c r="AG196" s="569"/>
      <c r="AH196" s="569"/>
      <c r="AI196" s="569"/>
      <c r="AJ196" s="569"/>
      <c r="AK196" s="569"/>
      <c r="AL196" s="569"/>
      <c r="AM196" s="569"/>
      <c r="AN196" s="569"/>
      <c r="AO196" s="569"/>
      <c r="AP196" s="569"/>
    </row>
    <row r="197" spans="1:42" s="80" customFormat="1" ht="13" customHeight="1" x14ac:dyDescent="0.35">
      <c r="A197" s="574"/>
      <c r="B197" s="443" t="s">
        <v>190</v>
      </c>
      <c r="C197" s="442" t="s">
        <v>317</v>
      </c>
      <c r="D197" s="304">
        <v>0</v>
      </c>
      <c r="E197" s="304">
        <v>0</v>
      </c>
      <c r="F197" s="304">
        <v>0</v>
      </c>
      <c r="G197" s="55">
        <v>0</v>
      </c>
      <c r="H197" s="304">
        <v>0</v>
      </c>
      <c r="I197" s="304">
        <v>0</v>
      </c>
      <c r="J197" s="55">
        <v>0</v>
      </c>
      <c r="K197" s="55">
        <v>0</v>
      </c>
      <c r="L197" s="95"/>
      <c r="M197" s="95"/>
      <c r="N197" s="569"/>
      <c r="O197" s="569"/>
      <c r="P197" s="569"/>
      <c r="Q197" s="569"/>
      <c r="R197" s="569"/>
      <c r="S197" s="569"/>
      <c r="T197" s="569"/>
      <c r="U197" s="569"/>
      <c r="V197" s="569"/>
      <c r="W197" s="569"/>
      <c r="X197" s="569"/>
      <c r="Y197" s="569"/>
      <c r="Z197" s="569"/>
      <c r="AA197" s="569"/>
      <c r="AB197" s="569"/>
      <c r="AC197" s="569"/>
      <c r="AD197" s="569"/>
      <c r="AE197" s="569"/>
      <c r="AF197" s="569"/>
      <c r="AG197" s="569"/>
      <c r="AH197" s="569"/>
      <c r="AI197" s="569"/>
      <c r="AJ197" s="569"/>
      <c r="AK197" s="569"/>
      <c r="AL197" s="569"/>
      <c r="AM197" s="569"/>
      <c r="AN197" s="569"/>
      <c r="AO197" s="569"/>
      <c r="AP197" s="569"/>
    </row>
    <row r="198" spans="1:42" s="80" customFormat="1" x14ac:dyDescent="0.35">
      <c r="A198" s="574"/>
      <c r="B198" s="443" t="s">
        <v>192</v>
      </c>
      <c r="C198" s="442" t="s">
        <v>318</v>
      </c>
      <c r="D198" s="304">
        <v>0</v>
      </c>
      <c r="E198" s="304">
        <v>0</v>
      </c>
      <c r="F198" s="304">
        <v>0</v>
      </c>
      <c r="G198" s="55">
        <v>0</v>
      </c>
      <c r="H198" s="304">
        <v>0</v>
      </c>
      <c r="I198" s="304">
        <v>0</v>
      </c>
      <c r="J198" s="55">
        <v>0</v>
      </c>
      <c r="K198" s="55">
        <v>0</v>
      </c>
      <c r="L198" s="95"/>
      <c r="M198" s="95"/>
      <c r="N198" s="569"/>
      <c r="O198" s="569"/>
      <c r="P198" s="569"/>
      <c r="Q198" s="569"/>
      <c r="R198" s="569"/>
      <c r="S198" s="569"/>
      <c r="T198" s="569"/>
      <c r="U198" s="569"/>
      <c r="V198" s="569"/>
      <c r="W198" s="569"/>
      <c r="X198" s="569"/>
      <c r="Y198" s="569"/>
      <c r="Z198" s="569"/>
      <c r="AA198" s="569"/>
      <c r="AB198" s="569"/>
      <c r="AC198" s="569"/>
      <c r="AD198" s="569"/>
      <c r="AE198" s="569"/>
      <c r="AF198" s="569"/>
      <c r="AG198" s="569"/>
      <c r="AH198" s="569"/>
      <c r="AI198" s="569"/>
      <c r="AJ198" s="569"/>
      <c r="AK198" s="569"/>
      <c r="AL198" s="569"/>
      <c r="AM198" s="569"/>
      <c r="AN198" s="569"/>
      <c r="AO198" s="569"/>
      <c r="AP198" s="569"/>
    </row>
    <row r="199" spans="1:42" s="80" customFormat="1" x14ac:dyDescent="0.35">
      <c r="A199" s="574"/>
      <c r="B199" s="443" t="s">
        <v>194</v>
      </c>
      <c r="C199" s="442" t="s">
        <v>319</v>
      </c>
      <c r="D199" s="304">
        <v>0</v>
      </c>
      <c r="E199" s="304">
        <v>0</v>
      </c>
      <c r="F199" s="304">
        <v>0</v>
      </c>
      <c r="G199" s="55">
        <v>0</v>
      </c>
      <c r="H199" s="304">
        <v>0</v>
      </c>
      <c r="I199" s="304">
        <v>0</v>
      </c>
      <c r="J199" s="55">
        <v>0</v>
      </c>
      <c r="K199" s="55">
        <v>0</v>
      </c>
      <c r="L199" s="95"/>
      <c r="M199" s="95"/>
      <c r="N199" s="569"/>
      <c r="O199" s="569"/>
      <c r="P199" s="569"/>
      <c r="Q199" s="569"/>
      <c r="R199" s="569"/>
      <c r="S199" s="569"/>
      <c r="T199" s="569"/>
      <c r="U199" s="569"/>
      <c r="V199" s="569"/>
      <c r="W199" s="569"/>
      <c r="X199" s="569"/>
      <c r="Y199" s="569"/>
      <c r="Z199" s="569"/>
      <c r="AA199" s="569"/>
      <c r="AB199" s="569"/>
      <c r="AC199" s="569"/>
      <c r="AD199" s="569"/>
      <c r="AE199" s="569"/>
      <c r="AF199" s="569"/>
      <c r="AG199" s="569"/>
      <c r="AH199" s="569"/>
      <c r="AI199" s="569"/>
      <c r="AJ199" s="569"/>
      <c r="AK199" s="569"/>
      <c r="AL199" s="569"/>
      <c r="AM199" s="569"/>
      <c r="AN199" s="569"/>
      <c r="AO199" s="569"/>
      <c r="AP199" s="569"/>
    </row>
    <row r="200" spans="1:42" s="80" customFormat="1" x14ac:dyDescent="0.35">
      <c r="A200" s="574"/>
      <c r="B200" s="443" t="s">
        <v>196</v>
      </c>
      <c r="C200" s="442" t="s">
        <v>320</v>
      </c>
      <c r="D200" s="304">
        <v>0</v>
      </c>
      <c r="E200" s="304">
        <v>0</v>
      </c>
      <c r="F200" s="304">
        <v>0</v>
      </c>
      <c r="G200" s="55">
        <v>0</v>
      </c>
      <c r="H200" s="304">
        <v>0</v>
      </c>
      <c r="I200" s="304">
        <v>0</v>
      </c>
      <c r="J200" s="55">
        <v>0</v>
      </c>
      <c r="K200" s="55">
        <v>0</v>
      </c>
      <c r="L200" s="95"/>
      <c r="M200" s="95"/>
      <c r="N200" s="569"/>
      <c r="O200" s="569"/>
      <c r="P200" s="569"/>
      <c r="Q200" s="569"/>
      <c r="R200" s="569"/>
      <c r="S200" s="569"/>
      <c r="T200" s="569"/>
      <c r="U200" s="569"/>
      <c r="V200" s="569"/>
      <c r="W200" s="569"/>
      <c r="X200" s="569"/>
      <c r="Y200" s="569"/>
      <c r="Z200" s="569"/>
      <c r="AA200" s="569"/>
      <c r="AB200" s="569"/>
      <c r="AC200" s="569"/>
      <c r="AD200" s="569"/>
      <c r="AE200" s="569"/>
      <c r="AF200" s="569"/>
      <c r="AG200" s="569"/>
      <c r="AH200" s="569"/>
      <c r="AI200" s="569"/>
      <c r="AJ200" s="569"/>
      <c r="AK200" s="569"/>
      <c r="AL200" s="569"/>
      <c r="AM200" s="569"/>
      <c r="AN200" s="569"/>
      <c r="AO200" s="569"/>
      <c r="AP200" s="569"/>
    </row>
    <row r="201" spans="1:42" s="80" customFormat="1" x14ac:dyDescent="0.35">
      <c r="A201" s="574"/>
      <c r="B201" s="443" t="s">
        <v>198</v>
      </c>
      <c r="C201" s="442" t="s">
        <v>321</v>
      </c>
      <c r="D201" s="304">
        <v>0</v>
      </c>
      <c r="E201" s="304">
        <v>0</v>
      </c>
      <c r="F201" s="304">
        <v>0</v>
      </c>
      <c r="G201" s="55">
        <v>0</v>
      </c>
      <c r="H201" s="304">
        <v>0</v>
      </c>
      <c r="I201" s="304">
        <v>0</v>
      </c>
      <c r="J201" s="55">
        <v>0</v>
      </c>
      <c r="K201" s="55">
        <v>0</v>
      </c>
      <c r="L201" s="95"/>
      <c r="M201" s="95"/>
      <c r="N201" s="569"/>
      <c r="O201" s="569"/>
      <c r="P201" s="569"/>
      <c r="Q201" s="569"/>
      <c r="R201" s="569"/>
      <c r="S201" s="569"/>
      <c r="T201" s="569"/>
      <c r="U201" s="569"/>
      <c r="V201" s="569"/>
      <c r="W201" s="569"/>
      <c r="X201" s="569"/>
      <c r="Y201" s="569"/>
      <c r="Z201" s="569"/>
      <c r="AA201" s="569"/>
      <c r="AB201" s="569"/>
      <c r="AC201" s="569"/>
      <c r="AD201" s="569"/>
      <c r="AE201" s="569"/>
      <c r="AF201" s="569"/>
      <c r="AG201" s="569"/>
      <c r="AH201" s="569"/>
      <c r="AI201" s="569"/>
      <c r="AJ201" s="569"/>
      <c r="AK201" s="569"/>
      <c r="AL201" s="569"/>
      <c r="AM201" s="569"/>
      <c r="AN201" s="569"/>
      <c r="AO201" s="569"/>
      <c r="AP201" s="569"/>
    </row>
    <row r="202" spans="1:42" s="80" customFormat="1" ht="13" customHeight="1" x14ac:dyDescent="0.35">
      <c r="A202" s="574"/>
      <c r="B202" s="443" t="s">
        <v>200</v>
      </c>
      <c r="C202" s="442" t="s">
        <v>322</v>
      </c>
      <c r="D202" s="511">
        <f t="shared" ref="D202:K202" si="31">SUM(D195:D201)</f>
        <v>0</v>
      </c>
      <c r="E202" s="511">
        <f t="shared" si="31"/>
        <v>0</v>
      </c>
      <c r="F202" s="511">
        <f t="shared" si="31"/>
        <v>0</v>
      </c>
      <c r="G202" s="511">
        <f t="shared" si="31"/>
        <v>0</v>
      </c>
      <c r="H202" s="511">
        <f t="shared" si="31"/>
        <v>0</v>
      </c>
      <c r="I202" s="511">
        <f t="shared" si="31"/>
        <v>0</v>
      </c>
      <c r="J202" s="579">
        <f t="shared" si="31"/>
        <v>0</v>
      </c>
      <c r="K202" s="579">
        <f t="shared" si="31"/>
        <v>0</v>
      </c>
      <c r="L202" s="95"/>
      <c r="M202" s="95"/>
      <c r="N202" s="569"/>
      <c r="O202" s="569"/>
      <c r="P202" s="569"/>
      <c r="Q202" s="569"/>
      <c r="R202" s="569"/>
      <c r="S202" s="569"/>
      <c r="T202" s="569"/>
      <c r="U202" s="569"/>
      <c r="V202" s="569"/>
      <c r="W202" s="569"/>
      <c r="X202" s="569"/>
      <c r="Y202" s="569"/>
      <c r="Z202" s="569"/>
      <c r="AA202" s="569"/>
      <c r="AB202" s="569"/>
      <c r="AC202" s="569"/>
      <c r="AD202" s="569"/>
      <c r="AE202" s="569"/>
      <c r="AF202" s="569"/>
      <c r="AG202" s="569"/>
      <c r="AH202" s="569"/>
      <c r="AI202" s="569"/>
      <c r="AJ202" s="569"/>
      <c r="AK202" s="569"/>
      <c r="AL202" s="569"/>
      <c r="AM202" s="569"/>
      <c r="AN202" s="569"/>
      <c r="AO202" s="569"/>
      <c r="AP202" s="569"/>
    </row>
    <row r="203" spans="1:42" s="80" customFormat="1" ht="13" x14ac:dyDescent="0.35">
      <c r="A203" s="574"/>
      <c r="B203" s="443"/>
      <c r="C203" s="442"/>
      <c r="D203" s="305"/>
      <c r="E203" s="305"/>
      <c r="F203" s="305"/>
      <c r="G203" s="305"/>
      <c r="H203" s="305"/>
      <c r="I203" s="305"/>
      <c r="J203" s="63"/>
      <c r="K203" s="63"/>
      <c r="L203" s="95"/>
      <c r="M203" s="95"/>
      <c r="N203" s="569"/>
      <c r="O203" s="569"/>
      <c r="P203" s="569"/>
      <c r="Q203" s="569"/>
      <c r="R203" s="569"/>
      <c r="S203" s="569"/>
      <c r="T203" s="569"/>
      <c r="U203" s="569"/>
      <c r="V203" s="569"/>
      <c r="W203" s="569"/>
      <c r="X203" s="569"/>
      <c r="Y203" s="569"/>
      <c r="Z203" s="569"/>
      <c r="AA203" s="569"/>
      <c r="AB203" s="569"/>
      <c r="AC203" s="569"/>
      <c r="AD203" s="569"/>
      <c r="AE203" s="569"/>
      <c r="AF203" s="569"/>
      <c r="AG203" s="569"/>
      <c r="AH203" s="569"/>
      <c r="AI203" s="569"/>
      <c r="AJ203" s="569"/>
      <c r="AK203" s="569"/>
      <c r="AL203" s="569"/>
      <c r="AM203" s="569"/>
      <c r="AN203" s="569"/>
      <c r="AO203" s="569"/>
      <c r="AP203" s="569"/>
    </row>
    <row r="204" spans="1:42" s="80" customFormat="1" ht="13.75" customHeight="1" x14ac:dyDescent="0.35">
      <c r="A204" s="574"/>
      <c r="B204" s="443">
        <v>4</v>
      </c>
      <c r="C204" s="442" t="s">
        <v>323</v>
      </c>
      <c r="D204" s="304">
        <v>0</v>
      </c>
      <c r="E204" s="304">
        <v>0</v>
      </c>
      <c r="F204" s="304">
        <v>0</v>
      </c>
      <c r="G204" s="55">
        <v>0</v>
      </c>
      <c r="H204" s="304">
        <v>0</v>
      </c>
      <c r="I204" s="304">
        <v>0</v>
      </c>
      <c r="J204" s="55">
        <v>0</v>
      </c>
      <c r="K204" s="55">
        <v>0</v>
      </c>
      <c r="L204" s="95"/>
      <c r="M204" s="95"/>
      <c r="N204" s="569"/>
      <c r="O204" s="569"/>
      <c r="P204" s="569"/>
      <c r="Q204" s="569"/>
      <c r="R204" s="569"/>
      <c r="S204" s="569"/>
      <c r="T204" s="569"/>
      <c r="U204" s="569"/>
      <c r="V204" s="569"/>
      <c r="W204" s="569"/>
      <c r="X204" s="569"/>
      <c r="Y204" s="569"/>
      <c r="Z204" s="569"/>
      <c r="AA204" s="569"/>
      <c r="AB204" s="569"/>
      <c r="AC204" s="569"/>
      <c r="AD204" s="569"/>
      <c r="AE204" s="569"/>
      <c r="AF204" s="569"/>
      <c r="AG204" s="569"/>
      <c r="AH204" s="569"/>
      <c r="AI204" s="569"/>
      <c r="AJ204" s="569"/>
      <c r="AK204" s="569"/>
      <c r="AL204" s="569"/>
      <c r="AM204" s="569"/>
      <c r="AN204" s="569"/>
      <c r="AO204" s="569"/>
      <c r="AP204" s="569"/>
    </row>
    <row r="205" spans="1:42" s="80" customFormat="1" x14ac:dyDescent="0.35">
      <c r="A205" s="574"/>
      <c r="B205" s="443"/>
      <c r="C205" s="442"/>
      <c r="D205" s="309"/>
      <c r="E205" s="309"/>
      <c r="F205" s="309"/>
      <c r="G205" s="309"/>
      <c r="H205" s="309"/>
      <c r="I205" s="309"/>
      <c r="J205" s="56"/>
      <c r="K205" s="56"/>
      <c r="L205" s="95"/>
      <c r="M205" s="95"/>
      <c r="N205" s="569"/>
      <c r="O205" s="569"/>
      <c r="P205" s="569"/>
      <c r="Q205" s="569"/>
      <c r="R205" s="569"/>
      <c r="S205" s="569"/>
      <c r="T205" s="569"/>
      <c r="U205" s="569"/>
      <c r="V205" s="569"/>
      <c r="W205" s="569"/>
      <c r="X205" s="569"/>
      <c r="Y205" s="569"/>
      <c r="Z205" s="569"/>
      <c r="AA205" s="569"/>
      <c r="AB205" s="569"/>
      <c r="AC205" s="569"/>
      <c r="AD205" s="569"/>
      <c r="AE205" s="569"/>
      <c r="AF205" s="569"/>
      <c r="AG205" s="569"/>
      <c r="AH205" s="569"/>
      <c r="AI205" s="569"/>
      <c r="AJ205" s="569"/>
      <c r="AK205" s="569"/>
      <c r="AL205" s="569"/>
      <c r="AM205" s="569"/>
      <c r="AN205" s="569"/>
      <c r="AO205" s="569"/>
      <c r="AP205" s="569"/>
    </row>
    <row r="206" spans="1:42" s="62" customFormat="1" ht="12.75" customHeight="1" x14ac:dyDescent="0.35">
      <c r="A206" s="20"/>
      <c r="B206" s="162">
        <v>5</v>
      </c>
      <c r="C206" s="98" t="s">
        <v>324</v>
      </c>
      <c r="D206" s="305">
        <f t="shared" ref="D206:K206" si="32">D192-D202+D204</f>
        <v>0</v>
      </c>
      <c r="E206" s="305">
        <f t="shared" si="32"/>
        <v>0</v>
      </c>
      <c r="F206" s="305">
        <f t="shared" si="32"/>
        <v>0</v>
      </c>
      <c r="G206" s="305">
        <f t="shared" si="32"/>
        <v>0</v>
      </c>
      <c r="H206" s="305">
        <f t="shared" si="32"/>
        <v>0</v>
      </c>
      <c r="I206" s="305">
        <f t="shared" si="32"/>
        <v>0</v>
      </c>
      <c r="J206" s="63">
        <f t="shared" si="32"/>
        <v>0</v>
      </c>
      <c r="K206" s="63">
        <f t="shared" si="32"/>
        <v>0</v>
      </c>
      <c r="L206" s="96"/>
      <c r="M206" s="96"/>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c r="AL206" s="367"/>
      <c r="AM206" s="367"/>
      <c r="AN206" s="367"/>
      <c r="AO206" s="367"/>
      <c r="AP206" s="367"/>
    </row>
    <row r="207" spans="1:42" s="80" customFormat="1" ht="13" x14ac:dyDescent="0.35">
      <c r="A207" s="574"/>
      <c r="B207" s="443"/>
      <c r="C207" s="442"/>
      <c r="D207" s="305"/>
      <c r="E207" s="305"/>
      <c r="F207" s="305"/>
      <c r="G207" s="305"/>
      <c r="H207" s="305"/>
      <c r="I207" s="305"/>
      <c r="J207" s="63"/>
      <c r="K207" s="63"/>
      <c r="L207" s="95"/>
      <c r="M207" s="95"/>
      <c r="N207" s="569"/>
      <c r="O207" s="569"/>
      <c r="P207" s="569"/>
      <c r="Q207" s="569"/>
      <c r="R207" s="569"/>
      <c r="S207" s="569"/>
      <c r="T207" s="569"/>
      <c r="U207" s="569"/>
      <c r="V207" s="569"/>
      <c r="W207" s="569"/>
      <c r="X207" s="569"/>
      <c r="Y207" s="569"/>
      <c r="Z207" s="569"/>
      <c r="AA207" s="569"/>
      <c r="AB207" s="569"/>
      <c r="AC207" s="569"/>
      <c r="AD207" s="569"/>
      <c r="AE207" s="569"/>
      <c r="AF207" s="569"/>
      <c r="AG207" s="569"/>
      <c r="AH207" s="569"/>
      <c r="AI207" s="569"/>
      <c r="AJ207" s="569"/>
      <c r="AK207" s="569"/>
      <c r="AL207" s="569"/>
      <c r="AM207" s="569"/>
      <c r="AN207" s="569"/>
      <c r="AO207" s="569"/>
      <c r="AP207" s="569"/>
    </row>
    <row r="208" spans="1:42" s="62" customFormat="1" ht="12.25" customHeight="1" x14ac:dyDescent="0.35">
      <c r="A208" s="20"/>
      <c r="B208" s="162">
        <v>6</v>
      </c>
      <c r="C208" s="98" t="s">
        <v>325</v>
      </c>
      <c r="D208" s="305">
        <f t="shared" ref="D208:K208" si="33">SUM(D183, D206)</f>
        <v>0</v>
      </c>
      <c r="E208" s="305">
        <f t="shared" si="33"/>
        <v>0</v>
      </c>
      <c r="F208" s="305">
        <f t="shared" si="33"/>
        <v>0</v>
      </c>
      <c r="G208" s="305">
        <f t="shared" si="33"/>
        <v>0</v>
      </c>
      <c r="H208" s="305">
        <f t="shared" si="33"/>
        <v>0</v>
      </c>
      <c r="I208" s="305">
        <f t="shared" si="33"/>
        <v>0</v>
      </c>
      <c r="J208" s="63">
        <f t="shared" si="33"/>
        <v>0</v>
      </c>
      <c r="K208" s="63">
        <f t="shared" si="33"/>
        <v>0</v>
      </c>
      <c r="L208" s="96"/>
      <c r="M208" s="96"/>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c r="AL208" s="367"/>
      <c r="AM208" s="367"/>
      <c r="AN208" s="367"/>
      <c r="AO208" s="367"/>
      <c r="AP208" s="367"/>
    </row>
    <row r="209" spans="1:42" s="80" customFormat="1" x14ac:dyDescent="0.35">
      <c r="A209" s="574"/>
      <c r="B209" s="443"/>
      <c r="C209" s="442"/>
      <c r="D209" s="309"/>
      <c r="E209" s="309"/>
      <c r="F209" s="309"/>
      <c r="G209" s="309"/>
      <c r="H209" s="309"/>
      <c r="I209" s="309"/>
      <c r="J209" s="56"/>
      <c r="K209" s="56"/>
      <c r="L209" s="95"/>
      <c r="M209" s="95"/>
      <c r="N209" s="569"/>
      <c r="O209" s="569"/>
      <c r="P209" s="569"/>
      <c r="Q209" s="569"/>
      <c r="R209" s="569"/>
      <c r="S209" s="569"/>
      <c r="T209" s="569"/>
      <c r="U209" s="569"/>
      <c r="V209" s="569"/>
      <c r="W209" s="569"/>
      <c r="X209" s="569"/>
      <c r="Y209" s="569"/>
      <c r="Z209" s="569"/>
      <c r="AA209" s="569"/>
      <c r="AB209" s="569"/>
      <c r="AC209" s="569"/>
      <c r="AD209" s="569"/>
      <c r="AE209" s="569"/>
      <c r="AF209" s="569"/>
      <c r="AG209" s="569"/>
      <c r="AH209" s="569"/>
      <c r="AI209" s="569"/>
      <c r="AJ209" s="569"/>
      <c r="AK209" s="569"/>
      <c r="AL209" s="569"/>
      <c r="AM209" s="569"/>
      <c r="AN209" s="569"/>
      <c r="AO209" s="569"/>
      <c r="AP209" s="569"/>
    </row>
    <row r="210" spans="1:42" s="80" customFormat="1" ht="12.75" customHeight="1" x14ac:dyDescent="0.35">
      <c r="A210" s="574"/>
      <c r="B210" s="162">
        <v>7</v>
      </c>
      <c r="C210" s="98" t="s">
        <v>326</v>
      </c>
      <c r="D210" s="309"/>
      <c r="E210" s="309"/>
      <c r="F210" s="309"/>
      <c r="G210" s="309"/>
      <c r="H210" s="309"/>
      <c r="I210" s="309"/>
      <c r="J210" s="56"/>
      <c r="K210" s="56"/>
      <c r="L210" s="95"/>
      <c r="M210" s="95"/>
      <c r="N210" s="569"/>
      <c r="O210" s="569"/>
      <c r="P210" s="569"/>
      <c r="Q210" s="569"/>
      <c r="R210" s="569"/>
      <c r="S210" s="569"/>
      <c r="T210" s="569"/>
      <c r="U210" s="569"/>
      <c r="V210" s="569"/>
      <c r="W210" s="569"/>
      <c r="X210" s="569"/>
      <c r="Y210" s="569"/>
      <c r="Z210" s="569"/>
      <c r="AA210" s="569"/>
      <c r="AB210" s="569"/>
      <c r="AC210" s="569"/>
      <c r="AD210" s="569"/>
      <c r="AE210" s="569"/>
      <c r="AF210" s="569"/>
      <c r="AG210" s="569"/>
      <c r="AH210" s="569"/>
      <c r="AI210" s="569"/>
      <c r="AJ210" s="569"/>
      <c r="AK210" s="569"/>
      <c r="AL210" s="569"/>
      <c r="AM210" s="569"/>
      <c r="AN210" s="569"/>
      <c r="AO210" s="569"/>
      <c r="AP210" s="569"/>
    </row>
    <row r="211" spans="1:42" s="80" customFormat="1" x14ac:dyDescent="0.35">
      <c r="A211" s="574"/>
      <c r="B211" s="443" t="s">
        <v>327</v>
      </c>
      <c r="C211" s="442" t="s">
        <v>316</v>
      </c>
      <c r="D211" s="304">
        <v>0</v>
      </c>
      <c r="E211" s="304">
        <v>0</v>
      </c>
      <c r="F211" s="304">
        <v>0</v>
      </c>
      <c r="G211" s="55">
        <v>0</v>
      </c>
      <c r="H211" s="304">
        <v>0</v>
      </c>
      <c r="I211" s="304">
        <v>0</v>
      </c>
      <c r="J211" s="55">
        <v>0</v>
      </c>
      <c r="K211" s="55">
        <v>0</v>
      </c>
      <c r="L211" s="95"/>
      <c r="M211" s="95"/>
      <c r="N211" s="569"/>
      <c r="O211" s="569"/>
      <c r="P211" s="569"/>
      <c r="Q211" s="569"/>
      <c r="R211" s="569"/>
      <c r="S211" s="569"/>
      <c r="T211" s="569"/>
      <c r="U211" s="569"/>
      <c r="V211" s="569"/>
      <c r="W211" s="569"/>
      <c r="X211" s="569"/>
      <c r="Y211" s="569"/>
      <c r="Z211" s="569"/>
      <c r="AA211" s="569"/>
      <c r="AB211" s="569"/>
      <c r="AC211" s="569"/>
      <c r="AD211" s="569"/>
      <c r="AE211" s="569"/>
      <c r="AF211" s="569"/>
      <c r="AG211" s="569"/>
      <c r="AH211" s="569"/>
      <c r="AI211" s="569"/>
      <c r="AJ211" s="569"/>
      <c r="AK211" s="569"/>
      <c r="AL211" s="569"/>
      <c r="AM211" s="569"/>
      <c r="AN211" s="569"/>
      <c r="AO211" s="569"/>
      <c r="AP211" s="569"/>
    </row>
    <row r="212" spans="1:42" s="80" customFormat="1" ht="13" customHeight="1" x14ac:dyDescent="0.35">
      <c r="A212" s="574"/>
      <c r="B212" s="443" t="s">
        <v>328</v>
      </c>
      <c r="C212" s="442" t="s">
        <v>317</v>
      </c>
      <c r="D212" s="304">
        <v>0</v>
      </c>
      <c r="E212" s="304">
        <v>0</v>
      </c>
      <c r="F212" s="304">
        <v>0</v>
      </c>
      <c r="G212" s="55">
        <v>0</v>
      </c>
      <c r="H212" s="304">
        <v>0</v>
      </c>
      <c r="I212" s="304">
        <v>0</v>
      </c>
      <c r="J212" s="55">
        <v>0</v>
      </c>
      <c r="K212" s="55">
        <v>0</v>
      </c>
      <c r="L212" s="95"/>
      <c r="M212" s="95"/>
      <c r="N212" s="569"/>
      <c r="O212" s="569"/>
      <c r="P212" s="569"/>
      <c r="Q212" s="569"/>
      <c r="R212" s="569"/>
      <c r="S212" s="569"/>
      <c r="T212" s="569"/>
      <c r="U212" s="569"/>
      <c r="V212" s="569"/>
      <c r="W212" s="569"/>
      <c r="X212" s="569"/>
      <c r="Y212" s="569"/>
      <c r="Z212" s="569"/>
      <c r="AA212" s="569"/>
      <c r="AB212" s="569"/>
      <c r="AC212" s="569"/>
      <c r="AD212" s="569"/>
      <c r="AE212" s="569"/>
      <c r="AF212" s="569"/>
      <c r="AG212" s="569"/>
      <c r="AH212" s="569"/>
      <c r="AI212" s="569"/>
      <c r="AJ212" s="569"/>
      <c r="AK212" s="569"/>
      <c r="AL212" s="569"/>
      <c r="AM212" s="569"/>
      <c r="AN212" s="569"/>
      <c r="AO212" s="569"/>
      <c r="AP212" s="569"/>
    </row>
    <row r="213" spans="1:42" s="80" customFormat="1" ht="13" customHeight="1" x14ac:dyDescent="0.35">
      <c r="A213" s="574"/>
      <c r="B213" s="443" t="s">
        <v>329</v>
      </c>
      <c r="C213" s="442" t="s">
        <v>320</v>
      </c>
      <c r="D213" s="304">
        <v>0</v>
      </c>
      <c r="E213" s="304">
        <v>0</v>
      </c>
      <c r="F213" s="304">
        <v>0</v>
      </c>
      <c r="G213" s="55">
        <v>0</v>
      </c>
      <c r="H213" s="304">
        <v>0</v>
      </c>
      <c r="I213" s="304">
        <v>0</v>
      </c>
      <c r="J213" s="55">
        <v>0</v>
      </c>
      <c r="K213" s="55">
        <v>0</v>
      </c>
      <c r="L213" s="95"/>
      <c r="M213" s="95"/>
      <c r="N213" s="569"/>
      <c r="O213" s="569"/>
      <c r="P213" s="569"/>
      <c r="Q213" s="569"/>
      <c r="R213" s="569"/>
      <c r="S213" s="569"/>
      <c r="T213" s="569"/>
      <c r="U213" s="569"/>
      <c r="V213" s="569"/>
      <c r="W213" s="569"/>
      <c r="X213" s="569"/>
      <c r="Y213" s="569"/>
      <c r="Z213" s="569"/>
      <c r="AA213" s="569"/>
      <c r="AB213" s="569"/>
      <c r="AC213" s="569"/>
      <c r="AD213" s="569"/>
      <c r="AE213" s="569"/>
      <c r="AF213" s="569"/>
      <c r="AG213" s="569"/>
      <c r="AH213" s="569"/>
      <c r="AI213" s="569"/>
      <c r="AJ213" s="569"/>
      <c r="AK213" s="569"/>
      <c r="AL213" s="569"/>
      <c r="AM213" s="569"/>
      <c r="AN213" s="569"/>
      <c r="AO213" s="569"/>
      <c r="AP213" s="569"/>
    </row>
    <row r="214" spans="1:42" s="80" customFormat="1" ht="13" customHeight="1" x14ac:dyDescent="0.35">
      <c r="A214" s="574"/>
      <c r="B214" s="443" t="s">
        <v>330</v>
      </c>
      <c r="C214" s="442" t="s">
        <v>321</v>
      </c>
      <c r="D214" s="304">
        <v>0</v>
      </c>
      <c r="E214" s="304">
        <v>0</v>
      </c>
      <c r="F214" s="304">
        <v>0</v>
      </c>
      <c r="G214" s="55">
        <v>0</v>
      </c>
      <c r="H214" s="304">
        <v>0</v>
      </c>
      <c r="I214" s="304">
        <v>0</v>
      </c>
      <c r="J214" s="55">
        <v>0</v>
      </c>
      <c r="K214" s="55">
        <v>0</v>
      </c>
      <c r="L214" s="95"/>
      <c r="M214" s="95"/>
      <c r="N214" s="569"/>
      <c r="O214" s="569"/>
      <c r="P214" s="569"/>
      <c r="Q214" s="569"/>
      <c r="R214" s="569"/>
      <c r="S214" s="569"/>
      <c r="T214" s="569"/>
      <c r="U214" s="569"/>
      <c r="V214" s="569"/>
      <c r="W214" s="569"/>
      <c r="X214" s="569"/>
      <c r="Y214" s="569"/>
      <c r="Z214" s="569"/>
      <c r="AA214" s="569"/>
      <c r="AB214" s="569"/>
      <c r="AC214" s="569"/>
      <c r="AD214" s="569"/>
      <c r="AE214" s="569"/>
      <c r="AF214" s="569"/>
      <c r="AG214" s="569"/>
      <c r="AH214" s="569"/>
      <c r="AI214" s="569"/>
      <c r="AJ214" s="569"/>
      <c r="AK214" s="569"/>
      <c r="AL214" s="569"/>
      <c r="AM214" s="569"/>
      <c r="AN214" s="569"/>
      <c r="AO214" s="569"/>
      <c r="AP214" s="569"/>
    </row>
    <row r="215" spans="1:42" s="80" customFormat="1" ht="13" customHeight="1" x14ac:dyDescent="0.35">
      <c r="A215" s="574"/>
      <c r="B215" s="443" t="s">
        <v>331</v>
      </c>
      <c r="C215" s="442" t="s">
        <v>332</v>
      </c>
      <c r="D215" s="511">
        <f t="shared" ref="D215:I215" si="34">SUM(D211:D214)</f>
        <v>0</v>
      </c>
      <c r="E215" s="511">
        <f>SUM(E211:E214)</f>
        <v>0</v>
      </c>
      <c r="F215" s="511">
        <f t="shared" si="34"/>
        <v>0</v>
      </c>
      <c r="G215" s="511">
        <f t="shared" si="34"/>
        <v>0</v>
      </c>
      <c r="H215" s="511">
        <f t="shared" si="34"/>
        <v>0</v>
      </c>
      <c r="I215" s="511">
        <f t="shared" si="34"/>
        <v>0</v>
      </c>
      <c r="J215" s="579">
        <f>SUM(J211:J214)</f>
        <v>0</v>
      </c>
      <c r="K215" s="579">
        <f>SUM(K211:K214)</f>
        <v>0</v>
      </c>
      <c r="L215" s="95"/>
      <c r="M215" s="95"/>
      <c r="N215" s="569"/>
      <c r="O215" s="569"/>
      <c r="P215" s="569"/>
      <c r="Q215" s="569"/>
      <c r="R215" s="569"/>
      <c r="S215" s="569"/>
      <c r="T215" s="569"/>
      <c r="U215" s="569"/>
      <c r="V215" s="569"/>
      <c r="W215" s="569"/>
      <c r="X215" s="569"/>
      <c r="Y215" s="569"/>
      <c r="Z215" s="569"/>
      <c r="AA215" s="569"/>
      <c r="AB215" s="569"/>
      <c r="AC215" s="569"/>
      <c r="AD215" s="569"/>
      <c r="AE215" s="569"/>
      <c r="AF215" s="569"/>
      <c r="AG215" s="569"/>
      <c r="AH215" s="569"/>
      <c r="AI215" s="569"/>
      <c r="AJ215" s="569"/>
      <c r="AK215" s="569"/>
      <c r="AL215" s="569"/>
      <c r="AM215" s="569"/>
      <c r="AN215" s="569"/>
      <c r="AO215" s="569"/>
      <c r="AP215" s="569"/>
    </row>
    <row r="216" spans="1:42" s="80" customFormat="1" x14ac:dyDescent="0.35">
      <c r="A216" s="574"/>
      <c r="B216" s="443"/>
      <c r="C216" s="442"/>
      <c r="D216" s="309"/>
      <c r="E216" s="309"/>
      <c r="F216" s="309"/>
      <c r="G216" s="309"/>
      <c r="H216" s="309"/>
      <c r="I216" s="309"/>
      <c r="J216" s="56"/>
      <c r="K216" s="56"/>
      <c r="L216" s="95"/>
      <c r="M216" s="95"/>
      <c r="N216" s="569"/>
      <c r="O216" s="569"/>
      <c r="P216" s="569"/>
      <c r="Q216" s="569"/>
      <c r="R216" s="569"/>
      <c r="S216" s="569"/>
      <c r="T216" s="569"/>
      <c r="U216" s="569"/>
      <c r="V216" s="569"/>
      <c r="W216" s="569"/>
      <c r="X216" s="569"/>
      <c r="Y216" s="569"/>
      <c r="Z216" s="569"/>
      <c r="AA216" s="569"/>
      <c r="AB216" s="569"/>
      <c r="AC216" s="569"/>
      <c r="AD216" s="569"/>
      <c r="AE216" s="569"/>
      <c r="AF216" s="569"/>
      <c r="AG216" s="569"/>
      <c r="AH216" s="569"/>
      <c r="AI216" s="569"/>
      <c r="AJ216" s="569"/>
      <c r="AK216" s="569"/>
      <c r="AL216" s="569"/>
      <c r="AM216" s="569"/>
      <c r="AN216" s="569"/>
      <c r="AO216" s="569"/>
      <c r="AP216" s="569"/>
    </row>
    <row r="217" spans="1:42" s="80" customFormat="1" ht="12.65" customHeight="1" x14ac:dyDescent="0.35">
      <c r="A217" s="574"/>
      <c r="B217" s="162">
        <v>8</v>
      </c>
      <c r="C217" s="98" t="s">
        <v>333</v>
      </c>
      <c r="D217" s="309"/>
      <c r="E217" s="309"/>
      <c r="F217" s="309"/>
      <c r="G217" s="309"/>
      <c r="H217" s="309"/>
      <c r="I217" s="309"/>
      <c r="J217" s="56"/>
      <c r="K217" s="56"/>
      <c r="L217" s="95"/>
      <c r="M217" s="95"/>
      <c r="N217" s="569"/>
      <c r="O217" s="569"/>
      <c r="P217" s="569"/>
      <c r="Q217" s="569"/>
      <c r="R217" s="569"/>
      <c r="S217" s="569"/>
      <c r="T217" s="569"/>
      <c r="U217" s="569"/>
      <c r="V217" s="569"/>
      <c r="W217" s="569"/>
      <c r="X217" s="569"/>
      <c r="Y217" s="569"/>
      <c r="Z217" s="569"/>
      <c r="AA217" s="569"/>
      <c r="AB217" s="569"/>
      <c r="AC217" s="569"/>
      <c r="AD217" s="569"/>
      <c r="AE217" s="569"/>
      <c r="AF217" s="569"/>
      <c r="AG217" s="569"/>
      <c r="AH217" s="569"/>
      <c r="AI217" s="569"/>
      <c r="AJ217" s="569"/>
      <c r="AK217" s="569"/>
      <c r="AL217" s="569"/>
      <c r="AM217" s="569"/>
      <c r="AN217" s="569"/>
      <c r="AO217" s="569"/>
      <c r="AP217" s="569"/>
    </row>
    <row r="218" spans="1:42" s="80" customFormat="1" x14ac:dyDescent="0.35">
      <c r="A218" s="574"/>
      <c r="B218" s="443" t="s">
        <v>334</v>
      </c>
      <c r="C218" s="442" t="s">
        <v>335</v>
      </c>
      <c r="D218" s="304">
        <v>0</v>
      </c>
      <c r="E218" s="304">
        <v>0</v>
      </c>
      <c r="F218" s="304">
        <v>0</v>
      </c>
      <c r="G218" s="55">
        <v>0</v>
      </c>
      <c r="H218" s="304">
        <v>0</v>
      </c>
      <c r="I218" s="304">
        <v>0</v>
      </c>
      <c r="J218" s="55">
        <v>0</v>
      </c>
      <c r="K218" s="55">
        <v>0</v>
      </c>
      <c r="L218" s="95"/>
      <c r="M218" s="95"/>
      <c r="N218" s="569"/>
      <c r="O218" s="569"/>
      <c r="P218" s="569"/>
      <c r="Q218" s="569"/>
      <c r="R218" s="569"/>
      <c r="S218" s="569"/>
      <c r="T218" s="569"/>
      <c r="U218" s="569"/>
      <c r="V218" s="569"/>
      <c r="W218" s="569"/>
      <c r="X218" s="569"/>
      <c r="Y218" s="569"/>
      <c r="Z218" s="569"/>
      <c r="AA218" s="569"/>
      <c r="AB218" s="569"/>
      <c r="AC218" s="569"/>
      <c r="AD218" s="569"/>
      <c r="AE218" s="569"/>
      <c r="AF218" s="569"/>
      <c r="AG218" s="569"/>
      <c r="AH218" s="569"/>
      <c r="AI218" s="569"/>
      <c r="AJ218" s="569"/>
      <c r="AK218" s="569"/>
      <c r="AL218" s="569"/>
      <c r="AM218" s="569"/>
      <c r="AN218" s="569"/>
      <c r="AO218" s="569"/>
      <c r="AP218" s="569"/>
    </row>
    <row r="219" spans="1:42" s="80" customFormat="1" x14ac:dyDescent="0.35">
      <c r="A219" s="574"/>
      <c r="B219" s="443" t="s">
        <v>336</v>
      </c>
      <c r="C219" s="442" t="s">
        <v>337</v>
      </c>
      <c r="D219" s="304">
        <v>0</v>
      </c>
      <c r="E219" s="304">
        <v>0</v>
      </c>
      <c r="F219" s="304">
        <v>0</v>
      </c>
      <c r="G219" s="55">
        <v>0</v>
      </c>
      <c r="H219" s="304">
        <v>0</v>
      </c>
      <c r="I219" s="304">
        <v>0</v>
      </c>
      <c r="J219" s="55">
        <v>0</v>
      </c>
      <c r="K219" s="55">
        <v>0</v>
      </c>
      <c r="L219" s="95"/>
      <c r="M219" s="95"/>
      <c r="N219" s="569"/>
      <c r="O219" s="569"/>
      <c r="P219" s="569"/>
      <c r="Q219" s="569"/>
      <c r="R219" s="569"/>
      <c r="S219" s="569"/>
      <c r="T219" s="569"/>
      <c r="U219" s="569"/>
      <c r="V219" s="569"/>
      <c r="W219" s="569"/>
      <c r="X219" s="569"/>
      <c r="Y219" s="569"/>
      <c r="Z219" s="569"/>
      <c r="AA219" s="569"/>
      <c r="AB219" s="569"/>
      <c r="AC219" s="569"/>
      <c r="AD219" s="569"/>
      <c r="AE219" s="569"/>
      <c r="AF219" s="569"/>
      <c r="AG219" s="569"/>
      <c r="AH219" s="569"/>
      <c r="AI219" s="569"/>
      <c r="AJ219" s="569"/>
      <c r="AK219" s="569"/>
      <c r="AL219" s="569"/>
      <c r="AM219" s="569"/>
      <c r="AN219" s="569"/>
      <c r="AO219" s="569"/>
      <c r="AP219" s="569"/>
    </row>
    <row r="220" spans="1:42" s="80" customFormat="1" x14ac:dyDescent="0.35">
      <c r="A220" s="574"/>
      <c r="B220" s="443" t="s">
        <v>338</v>
      </c>
      <c r="C220" s="442" t="s">
        <v>339</v>
      </c>
      <c r="D220" s="511">
        <f t="shared" ref="D220:I220" si="35">SUM(D218:D219)</f>
        <v>0</v>
      </c>
      <c r="E220" s="511">
        <f>SUM(E218:E219)</f>
        <v>0</v>
      </c>
      <c r="F220" s="511">
        <f t="shared" si="35"/>
        <v>0</v>
      </c>
      <c r="G220" s="511">
        <f t="shared" si="35"/>
        <v>0</v>
      </c>
      <c r="H220" s="511">
        <f t="shared" si="35"/>
        <v>0</v>
      </c>
      <c r="I220" s="511">
        <f t="shared" si="35"/>
        <v>0</v>
      </c>
      <c r="J220" s="579">
        <f>SUM(J218:J219)</f>
        <v>0</v>
      </c>
      <c r="K220" s="579">
        <f>SUM(K218:K219)</f>
        <v>0</v>
      </c>
      <c r="L220" s="95"/>
      <c r="M220" s="95"/>
      <c r="N220" s="569"/>
      <c r="O220" s="569"/>
      <c r="P220" s="569"/>
      <c r="Q220" s="569"/>
      <c r="R220" s="569"/>
      <c r="S220" s="569"/>
      <c r="T220" s="569"/>
      <c r="U220" s="569"/>
      <c r="V220" s="569"/>
      <c r="W220" s="569"/>
      <c r="X220" s="569"/>
      <c r="Y220" s="569"/>
      <c r="Z220" s="569"/>
      <c r="AA220" s="569"/>
      <c r="AB220" s="569"/>
      <c r="AC220" s="569"/>
      <c r="AD220" s="569"/>
      <c r="AE220" s="569"/>
      <c r="AF220" s="569"/>
      <c r="AG220" s="569"/>
      <c r="AH220" s="569"/>
      <c r="AI220" s="569"/>
      <c r="AJ220" s="569"/>
      <c r="AK220" s="569"/>
      <c r="AL220" s="569"/>
      <c r="AM220" s="569"/>
      <c r="AN220" s="569"/>
      <c r="AO220" s="569"/>
      <c r="AP220" s="569"/>
    </row>
    <row r="221" spans="1:42" s="80" customFormat="1" x14ac:dyDescent="0.35">
      <c r="A221" s="574"/>
      <c r="B221" s="443"/>
      <c r="C221" s="442"/>
      <c r="D221" s="508"/>
      <c r="E221" s="508"/>
      <c r="F221" s="508"/>
      <c r="G221" s="508"/>
      <c r="H221" s="508"/>
      <c r="I221" s="508"/>
      <c r="J221" s="509"/>
      <c r="K221" s="509"/>
      <c r="L221" s="95"/>
      <c r="M221" s="95"/>
      <c r="N221" s="569"/>
      <c r="O221" s="569"/>
      <c r="P221" s="569"/>
      <c r="Q221" s="569"/>
      <c r="R221" s="569"/>
      <c r="S221" s="569"/>
      <c r="T221" s="569"/>
      <c r="U221" s="569"/>
      <c r="V221" s="569"/>
      <c r="W221" s="569"/>
      <c r="X221" s="569"/>
      <c r="Y221" s="569"/>
      <c r="Z221" s="569"/>
      <c r="AA221" s="569"/>
      <c r="AB221" s="569"/>
      <c r="AC221" s="569"/>
      <c r="AD221" s="569"/>
      <c r="AE221" s="569"/>
      <c r="AF221" s="569"/>
      <c r="AG221" s="569"/>
      <c r="AH221" s="569"/>
      <c r="AI221" s="569"/>
      <c r="AJ221" s="569"/>
      <c r="AK221" s="569"/>
      <c r="AL221" s="569"/>
      <c r="AM221" s="569"/>
      <c r="AN221" s="569"/>
      <c r="AO221" s="569"/>
      <c r="AP221" s="569"/>
    </row>
    <row r="222" spans="1:42" s="62" customFormat="1" ht="14.25" customHeight="1" x14ac:dyDescent="0.35">
      <c r="A222" s="574"/>
      <c r="B222" s="162">
        <v>9</v>
      </c>
      <c r="C222" s="98" t="s">
        <v>340</v>
      </c>
      <c r="D222" s="310">
        <f t="shared" ref="D222:I222" si="36">D208-D215-D220</f>
        <v>0</v>
      </c>
      <c r="E222" s="310">
        <f>E208-E215-E220</f>
        <v>0</v>
      </c>
      <c r="F222" s="310">
        <f t="shared" si="36"/>
        <v>0</v>
      </c>
      <c r="G222" s="310">
        <f t="shared" si="36"/>
        <v>0</v>
      </c>
      <c r="H222" s="310">
        <f t="shared" si="36"/>
        <v>0</v>
      </c>
      <c r="I222" s="310">
        <f t="shared" si="36"/>
        <v>0</v>
      </c>
      <c r="J222" s="66">
        <f>J208-J215-J220</f>
        <v>0</v>
      </c>
      <c r="K222" s="66">
        <f>K208-K215-K220</f>
        <v>0</v>
      </c>
      <c r="L222" s="96"/>
      <c r="M222" s="96"/>
      <c r="N222" s="367"/>
      <c r="O222" s="367"/>
      <c r="P222" s="367"/>
      <c r="Q222" s="367"/>
      <c r="R222" s="367"/>
      <c r="S222" s="367"/>
      <c r="T222" s="367"/>
      <c r="U222" s="367"/>
      <c r="V222" s="367"/>
      <c r="W222" s="367"/>
      <c r="X222" s="367"/>
      <c r="Y222" s="367"/>
      <c r="Z222" s="367"/>
      <c r="AA222" s="367"/>
      <c r="AB222" s="367"/>
      <c r="AC222" s="367"/>
      <c r="AD222" s="367"/>
      <c r="AE222" s="367"/>
      <c r="AF222" s="367"/>
      <c r="AG222" s="367"/>
      <c r="AH222" s="367"/>
      <c r="AI222" s="367"/>
      <c r="AJ222" s="367"/>
      <c r="AK222" s="367"/>
      <c r="AL222" s="367"/>
      <c r="AM222" s="367"/>
      <c r="AN222" s="367"/>
      <c r="AO222" s="367"/>
      <c r="AP222" s="367"/>
    </row>
    <row r="223" spans="1:42" s="80" customFormat="1" x14ac:dyDescent="0.35">
      <c r="A223" s="574"/>
      <c r="B223" s="443"/>
      <c r="C223" s="442"/>
      <c r="D223" s="309"/>
      <c r="E223" s="309"/>
      <c r="F223" s="309"/>
      <c r="G223" s="309"/>
      <c r="H223" s="309"/>
      <c r="I223" s="309"/>
      <c r="J223" s="56"/>
      <c r="K223" s="56"/>
      <c r="L223" s="95"/>
      <c r="M223" s="95"/>
      <c r="N223" s="569"/>
      <c r="O223" s="569"/>
      <c r="P223" s="569"/>
      <c r="Q223" s="569"/>
      <c r="R223" s="569"/>
      <c r="S223" s="569"/>
      <c r="T223" s="569"/>
      <c r="U223" s="569"/>
      <c r="V223" s="569"/>
      <c r="W223" s="569"/>
      <c r="X223" s="569"/>
      <c r="Y223" s="569"/>
      <c r="Z223" s="569"/>
      <c r="AA223" s="569"/>
      <c r="AB223" s="569"/>
      <c r="AC223" s="569"/>
      <c r="AD223" s="569"/>
      <c r="AE223" s="569"/>
      <c r="AF223" s="569"/>
      <c r="AG223" s="569"/>
      <c r="AH223" s="569"/>
      <c r="AI223" s="569"/>
      <c r="AJ223" s="569"/>
      <c r="AK223" s="569"/>
      <c r="AL223" s="569"/>
      <c r="AM223" s="569"/>
      <c r="AN223" s="569"/>
      <c r="AO223" s="569"/>
      <c r="AP223" s="569"/>
    </row>
    <row r="224" spans="1:42" s="80" customFormat="1" ht="13" x14ac:dyDescent="0.35">
      <c r="A224" s="574"/>
      <c r="B224" s="162">
        <v>10</v>
      </c>
      <c r="C224" s="98" t="s">
        <v>341</v>
      </c>
      <c r="D224" s="508"/>
      <c r="E224" s="508"/>
      <c r="F224" s="508"/>
      <c r="G224" s="508"/>
      <c r="H224" s="508"/>
      <c r="I224" s="508"/>
      <c r="J224" s="509"/>
      <c r="K224" s="509"/>
      <c r="L224" s="95"/>
      <c r="M224" s="95"/>
      <c r="N224" s="569"/>
      <c r="O224" s="569"/>
      <c r="P224" s="569"/>
      <c r="Q224" s="569"/>
      <c r="R224" s="569"/>
      <c r="S224" s="569"/>
      <c r="T224" s="569"/>
      <c r="U224" s="569"/>
      <c r="V224" s="569"/>
      <c r="W224" s="569"/>
      <c r="X224" s="569"/>
      <c r="Y224" s="569"/>
      <c r="Z224" s="569"/>
      <c r="AA224" s="569"/>
      <c r="AB224" s="569"/>
      <c r="AC224" s="569"/>
      <c r="AD224" s="569"/>
      <c r="AE224" s="569"/>
      <c r="AF224" s="569"/>
      <c r="AG224" s="569"/>
      <c r="AH224" s="569"/>
      <c r="AI224" s="569"/>
      <c r="AJ224" s="569"/>
      <c r="AK224" s="569"/>
      <c r="AL224" s="569"/>
      <c r="AM224" s="569"/>
      <c r="AN224" s="569"/>
      <c r="AO224" s="569"/>
      <c r="AP224" s="569"/>
    </row>
    <row r="225" spans="1:42" s="80" customFormat="1" ht="13" customHeight="1" x14ac:dyDescent="0.35">
      <c r="A225" s="574"/>
      <c r="B225" s="443" t="s">
        <v>342</v>
      </c>
      <c r="C225" s="442" t="s">
        <v>343</v>
      </c>
      <c r="D225" s="304">
        <v>0</v>
      </c>
      <c r="E225" s="304">
        <v>0</v>
      </c>
      <c r="F225" s="304">
        <v>0</v>
      </c>
      <c r="G225" s="55">
        <v>0</v>
      </c>
      <c r="H225" s="304">
        <v>0</v>
      </c>
      <c r="I225" s="304">
        <v>0</v>
      </c>
      <c r="J225" s="55">
        <v>0</v>
      </c>
      <c r="K225" s="55">
        <v>0</v>
      </c>
      <c r="L225" s="95"/>
      <c r="M225" s="95"/>
      <c r="N225" s="569"/>
      <c r="O225" s="569"/>
      <c r="P225" s="569"/>
      <c r="Q225" s="569"/>
      <c r="R225" s="569"/>
      <c r="S225" s="569"/>
      <c r="T225" s="569"/>
      <c r="U225" s="569"/>
      <c r="V225" s="569"/>
      <c r="W225" s="569"/>
      <c r="X225" s="569"/>
      <c r="Y225" s="569"/>
      <c r="Z225" s="569"/>
      <c r="AA225" s="569"/>
      <c r="AB225" s="569"/>
      <c r="AC225" s="569"/>
      <c r="AD225" s="569"/>
      <c r="AE225" s="569"/>
      <c r="AF225" s="569"/>
      <c r="AG225" s="569"/>
      <c r="AH225" s="569"/>
      <c r="AI225" s="569"/>
      <c r="AJ225" s="569"/>
      <c r="AK225" s="569"/>
      <c r="AL225" s="569"/>
      <c r="AM225" s="569"/>
      <c r="AN225" s="569"/>
      <c r="AO225" s="569"/>
      <c r="AP225" s="569"/>
    </row>
    <row r="226" spans="1:42" s="80" customFormat="1" ht="13" customHeight="1" x14ac:dyDescent="0.35">
      <c r="A226" s="574"/>
      <c r="B226" s="443" t="s">
        <v>344</v>
      </c>
      <c r="C226" s="442" t="s">
        <v>345</v>
      </c>
      <c r="D226" s="304">
        <v>0</v>
      </c>
      <c r="E226" s="304">
        <v>0</v>
      </c>
      <c r="F226" s="304">
        <v>0</v>
      </c>
      <c r="G226" s="55">
        <v>0</v>
      </c>
      <c r="H226" s="304">
        <v>0</v>
      </c>
      <c r="I226" s="304">
        <v>0</v>
      </c>
      <c r="J226" s="55">
        <v>0</v>
      </c>
      <c r="K226" s="55">
        <v>0</v>
      </c>
      <c r="L226" s="95"/>
      <c r="M226" s="95"/>
      <c r="N226" s="569"/>
      <c r="O226" s="569"/>
      <c r="P226" s="569"/>
      <c r="Q226" s="569"/>
      <c r="R226" s="569"/>
      <c r="S226" s="569"/>
      <c r="T226" s="569"/>
      <c r="U226" s="569"/>
      <c r="V226" s="569"/>
      <c r="W226" s="569"/>
      <c r="X226" s="569"/>
      <c r="Y226" s="569"/>
      <c r="Z226" s="569"/>
      <c r="AA226" s="569"/>
      <c r="AB226" s="569"/>
      <c r="AC226" s="569"/>
      <c r="AD226" s="569"/>
      <c r="AE226" s="569"/>
      <c r="AF226" s="569"/>
      <c r="AG226" s="569"/>
      <c r="AH226" s="569"/>
      <c r="AI226" s="569"/>
      <c r="AJ226" s="569"/>
      <c r="AK226" s="569"/>
      <c r="AL226" s="569"/>
      <c r="AM226" s="569"/>
      <c r="AN226" s="569"/>
      <c r="AO226" s="569"/>
      <c r="AP226" s="569"/>
    </row>
    <row r="227" spans="1:42" s="80" customFormat="1" ht="13" x14ac:dyDescent="0.35">
      <c r="A227" s="574"/>
      <c r="B227" s="162">
        <v>11</v>
      </c>
      <c r="C227" s="98" t="s">
        <v>346</v>
      </c>
      <c r="D227" s="508"/>
      <c r="E227" s="508"/>
      <c r="F227" s="508"/>
      <c r="G227" s="508"/>
      <c r="H227" s="508"/>
      <c r="I227" s="508"/>
      <c r="J227" s="509"/>
      <c r="K227" s="509"/>
      <c r="L227" s="95"/>
      <c r="M227" s="95"/>
      <c r="N227" s="569"/>
      <c r="O227" s="569"/>
      <c r="P227" s="569"/>
      <c r="Q227" s="569"/>
      <c r="R227" s="569"/>
      <c r="S227" s="569"/>
      <c r="T227" s="569"/>
      <c r="U227" s="569"/>
      <c r="V227" s="569"/>
      <c r="W227" s="569"/>
      <c r="X227" s="569"/>
      <c r="Y227" s="569"/>
      <c r="Z227" s="569"/>
      <c r="AA227" s="569"/>
      <c r="AB227" s="569"/>
      <c r="AC227" s="569"/>
      <c r="AD227" s="569"/>
      <c r="AE227" s="569"/>
      <c r="AF227" s="569"/>
      <c r="AG227" s="569"/>
      <c r="AH227" s="569"/>
      <c r="AI227" s="569"/>
      <c r="AJ227" s="569"/>
      <c r="AK227" s="569"/>
      <c r="AL227" s="569"/>
      <c r="AM227" s="569"/>
      <c r="AN227" s="569"/>
      <c r="AO227" s="569"/>
      <c r="AP227" s="569"/>
    </row>
    <row r="228" spans="1:42" s="80" customFormat="1" x14ac:dyDescent="0.35">
      <c r="A228" s="574"/>
      <c r="B228" s="443" t="s">
        <v>347</v>
      </c>
      <c r="C228" s="442" t="s">
        <v>348</v>
      </c>
      <c r="D228" s="304">
        <v>0</v>
      </c>
      <c r="E228" s="304">
        <v>0</v>
      </c>
      <c r="F228" s="304">
        <v>0</v>
      </c>
      <c r="G228" s="55">
        <v>0</v>
      </c>
      <c r="H228" s="304">
        <v>0</v>
      </c>
      <c r="I228" s="304">
        <v>0</v>
      </c>
      <c r="J228" s="55">
        <v>0</v>
      </c>
      <c r="K228" s="55">
        <v>0</v>
      </c>
      <c r="L228" s="95"/>
      <c r="M228" s="95"/>
      <c r="N228" s="569"/>
      <c r="O228" s="569"/>
      <c r="P228" s="569"/>
      <c r="Q228" s="569"/>
      <c r="R228" s="569"/>
      <c r="S228" s="569"/>
      <c r="T228" s="569"/>
      <c r="U228" s="569"/>
      <c r="V228" s="569"/>
      <c r="W228" s="569"/>
      <c r="X228" s="569"/>
      <c r="Y228" s="569"/>
      <c r="Z228" s="569"/>
      <c r="AA228" s="569"/>
      <c r="AB228" s="569"/>
      <c r="AC228" s="569"/>
      <c r="AD228" s="569"/>
      <c r="AE228" s="569"/>
      <c r="AF228" s="569"/>
      <c r="AG228" s="569"/>
      <c r="AH228" s="569"/>
      <c r="AI228" s="569"/>
      <c r="AJ228" s="569"/>
      <c r="AK228" s="569"/>
      <c r="AL228" s="569"/>
      <c r="AM228" s="569"/>
      <c r="AN228" s="569"/>
      <c r="AO228" s="569"/>
      <c r="AP228" s="569"/>
    </row>
    <row r="229" spans="1:42" s="80" customFormat="1" x14ac:dyDescent="0.35">
      <c r="A229" s="574"/>
      <c r="B229" s="443" t="s">
        <v>349</v>
      </c>
      <c r="C229" s="442" t="s">
        <v>350</v>
      </c>
      <c r="D229" s="304">
        <v>0</v>
      </c>
      <c r="E229" s="304">
        <v>0</v>
      </c>
      <c r="F229" s="304">
        <v>0</v>
      </c>
      <c r="G229" s="55">
        <v>0</v>
      </c>
      <c r="H229" s="304">
        <v>0</v>
      </c>
      <c r="I229" s="304">
        <v>0</v>
      </c>
      <c r="J229" s="55">
        <v>0</v>
      </c>
      <c r="K229" s="55">
        <v>0</v>
      </c>
      <c r="L229" s="95"/>
      <c r="M229" s="95"/>
      <c r="N229" s="569"/>
      <c r="O229" s="569"/>
      <c r="P229" s="569"/>
      <c r="Q229" s="569"/>
      <c r="R229" s="569"/>
      <c r="S229" s="569"/>
      <c r="T229" s="569"/>
      <c r="U229" s="569"/>
      <c r="V229" s="569"/>
      <c r="W229" s="569"/>
      <c r="X229" s="569"/>
      <c r="Y229" s="569"/>
      <c r="Z229" s="569"/>
      <c r="AA229" s="569"/>
      <c r="AB229" s="569"/>
      <c r="AC229" s="569"/>
      <c r="AD229" s="569"/>
      <c r="AE229" s="569"/>
      <c r="AF229" s="569"/>
      <c r="AG229" s="569"/>
      <c r="AH229" s="569"/>
      <c r="AI229" s="569"/>
      <c r="AJ229" s="569"/>
      <c r="AK229" s="569"/>
      <c r="AL229" s="569"/>
      <c r="AM229" s="569"/>
      <c r="AN229" s="569"/>
      <c r="AO229" s="569"/>
      <c r="AP229" s="569"/>
    </row>
    <row r="230" spans="1:42" s="80" customFormat="1" ht="13" x14ac:dyDescent="0.35">
      <c r="A230" s="574"/>
      <c r="B230" s="162">
        <v>12</v>
      </c>
      <c r="C230" s="442" t="s">
        <v>351</v>
      </c>
      <c r="D230" s="511">
        <f t="shared" ref="D230:I230" si="37">SUM(D225:D229)</f>
        <v>0</v>
      </c>
      <c r="E230" s="511">
        <f>SUM(E225:E229)</f>
        <v>0</v>
      </c>
      <c r="F230" s="511">
        <f t="shared" si="37"/>
        <v>0</v>
      </c>
      <c r="G230" s="511">
        <f t="shared" si="37"/>
        <v>0</v>
      </c>
      <c r="H230" s="511">
        <f t="shared" si="37"/>
        <v>0</v>
      </c>
      <c r="I230" s="511">
        <f t="shared" si="37"/>
        <v>0</v>
      </c>
      <c r="J230" s="579">
        <f>SUM(J225:J229)</f>
        <v>0</v>
      </c>
      <c r="K230" s="579">
        <f>SUM(K225:K229)</f>
        <v>0</v>
      </c>
      <c r="L230" s="95"/>
      <c r="M230" s="95"/>
      <c r="N230" s="569"/>
      <c r="O230" s="569"/>
      <c r="P230" s="569"/>
      <c r="Q230" s="569"/>
      <c r="R230" s="569"/>
      <c r="S230" s="569"/>
      <c r="T230" s="569"/>
      <c r="U230" s="569"/>
      <c r="V230" s="569"/>
      <c r="W230" s="569"/>
      <c r="X230" s="569"/>
      <c r="Y230" s="569"/>
      <c r="Z230" s="569"/>
      <c r="AA230" s="569"/>
      <c r="AB230" s="569"/>
      <c r="AC230" s="569"/>
      <c r="AD230" s="569"/>
      <c r="AE230" s="569"/>
      <c r="AF230" s="569"/>
      <c r="AG230" s="569"/>
      <c r="AH230" s="569"/>
      <c r="AI230" s="569"/>
      <c r="AJ230" s="569"/>
      <c r="AK230" s="569"/>
      <c r="AL230" s="569"/>
      <c r="AM230" s="569"/>
      <c r="AN230" s="569"/>
      <c r="AO230" s="569"/>
      <c r="AP230" s="569"/>
    </row>
    <row r="231" spans="1:42" s="80" customFormat="1" x14ac:dyDescent="0.35">
      <c r="A231" s="574"/>
      <c r="B231" s="443"/>
      <c r="C231" s="442"/>
      <c r="D231" s="508"/>
      <c r="E231" s="508"/>
      <c r="F231" s="508"/>
      <c r="G231" s="508"/>
      <c r="H231" s="508"/>
      <c r="I231" s="508"/>
      <c r="J231" s="509"/>
      <c r="K231" s="509"/>
      <c r="L231" s="95"/>
      <c r="M231" s="95"/>
      <c r="N231" s="569"/>
      <c r="O231" s="569"/>
      <c r="P231" s="569"/>
      <c r="Q231" s="569"/>
      <c r="R231" s="569"/>
      <c r="S231" s="569"/>
      <c r="T231" s="569"/>
      <c r="U231" s="569"/>
      <c r="V231" s="569"/>
      <c r="W231" s="569"/>
      <c r="X231" s="569"/>
      <c r="Y231" s="569"/>
      <c r="Z231" s="569"/>
      <c r="AA231" s="569"/>
      <c r="AB231" s="569"/>
      <c r="AC231" s="569"/>
      <c r="AD231" s="569"/>
      <c r="AE231" s="569"/>
      <c r="AF231" s="569"/>
      <c r="AG231" s="569"/>
      <c r="AH231" s="569"/>
      <c r="AI231" s="569"/>
      <c r="AJ231" s="569"/>
      <c r="AK231" s="569"/>
      <c r="AL231" s="569"/>
      <c r="AM231" s="569"/>
      <c r="AN231" s="569"/>
      <c r="AO231" s="569"/>
      <c r="AP231" s="569"/>
    </row>
    <row r="232" spans="1:42" s="80" customFormat="1" ht="14.5" customHeight="1" x14ac:dyDescent="0.35">
      <c r="A232" s="574"/>
      <c r="B232" s="443">
        <v>13</v>
      </c>
      <c r="C232" s="442" t="s">
        <v>352</v>
      </c>
      <c r="D232" s="304">
        <v>0</v>
      </c>
      <c r="E232" s="304">
        <v>0</v>
      </c>
      <c r="F232" s="304">
        <v>0</v>
      </c>
      <c r="G232" s="55">
        <v>0</v>
      </c>
      <c r="H232" s="304">
        <v>0</v>
      </c>
      <c r="I232" s="304">
        <v>0</v>
      </c>
      <c r="J232" s="55">
        <v>0</v>
      </c>
      <c r="K232" s="55">
        <v>0</v>
      </c>
      <c r="L232" s="95"/>
      <c r="M232" s="95"/>
      <c r="N232" s="569"/>
      <c r="O232" s="569"/>
      <c r="P232" s="569"/>
      <c r="Q232" s="569"/>
      <c r="R232" s="569"/>
      <c r="S232" s="569"/>
      <c r="T232" s="569"/>
      <c r="U232" s="569"/>
      <c r="V232" s="569"/>
      <c r="W232" s="569"/>
      <c r="X232" s="569"/>
      <c r="Y232" s="569"/>
      <c r="Z232" s="569"/>
      <c r="AA232" s="569"/>
      <c r="AB232" s="569"/>
      <c r="AC232" s="569"/>
      <c r="AD232" s="569"/>
      <c r="AE232" s="569"/>
      <c r="AF232" s="569"/>
      <c r="AG232" s="569"/>
      <c r="AH232" s="569"/>
      <c r="AI232" s="569"/>
      <c r="AJ232" s="569"/>
      <c r="AK232" s="569"/>
      <c r="AL232" s="569"/>
      <c r="AM232" s="569"/>
      <c r="AN232" s="569"/>
      <c r="AO232" s="569"/>
      <c r="AP232" s="569"/>
    </row>
    <row r="233" spans="1:42" s="80" customFormat="1" x14ac:dyDescent="0.35">
      <c r="A233" s="574"/>
      <c r="B233" s="443"/>
      <c r="C233" s="442"/>
      <c r="D233" s="309"/>
      <c r="E233" s="309"/>
      <c r="F233" s="309"/>
      <c r="G233" s="309"/>
      <c r="H233" s="309"/>
      <c r="I233" s="309"/>
      <c r="J233" s="56"/>
      <c r="K233" s="56"/>
      <c r="L233" s="95"/>
      <c r="M233" s="95"/>
      <c r="N233" s="569"/>
      <c r="O233" s="569"/>
      <c r="P233" s="569"/>
      <c r="Q233" s="569"/>
      <c r="R233" s="569"/>
      <c r="S233" s="569"/>
      <c r="T233" s="569"/>
      <c r="U233" s="569"/>
      <c r="V233" s="569"/>
      <c r="W233" s="569"/>
      <c r="X233" s="569"/>
      <c r="Y233" s="569"/>
      <c r="Z233" s="569"/>
      <c r="AA233" s="569"/>
      <c r="AB233" s="569"/>
      <c r="AC233" s="569"/>
      <c r="AD233" s="569"/>
      <c r="AE233" s="569"/>
      <c r="AF233" s="569"/>
      <c r="AG233" s="569"/>
      <c r="AH233" s="569"/>
      <c r="AI233" s="569"/>
      <c r="AJ233" s="569"/>
      <c r="AK233" s="569"/>
      <c r="AL233" s="569"/>
      <c r="AM233" s="569"/>
      <c r="AN233" s="569"/>
      <c r="AO233" s="569"/>
      <c r="AP233" s="569"/>
    </row>
    <row r="234" spans="1:42" s="62" customFormat="1" ht="15.75" customHeight="1" x14ac:dyDescent="0.35">
      <c r="A234" s="20"/>
      <c r="B234" s="162">
        <v>14</v>
      </c>
      <c r="C234" s="314" t="s">
        <v>353</v>
      </c>
      <c r="D234" s="310">
        <f t="shared" ref="D234:K234" si="38">SUM(D230, D232)</f>
        <v>0</v>
      </c>
      <c r="E234" s="310">
        <f t="shared" si="38"/>
        <v>0</v>
      </c>
      <c r="F234" s="310">
        <f t="shared" si="38"/>
        <v>0</v>
      </c>
      <c r="G234" s="310">
        <f t="shared" si="38"/>
        <v>0</v>
      </c>
      <c r="H234" s="310">
        <f t="shared" si="38"/>
        <v>0</v>
      </c>
      <c r="I234" s="310">
        <f t="shared" si="38"/>
        <v>0</v>
      </c>
      <c r="J234" s="66">
        <f t="shared" si="38"/>
        <v>0</v>
      </c>
      <c r="K234" s="66">
        <f t="shared" si="38"/>
        <v>0</v>
      </c>
      <c r="L234" s="96"/>
      <c r="M234" s="96"/>
      <c r="N234" s="367"/>
      <c r="O234" s="367"/>
      <c r="P234" s="367"/>
      <c r="Q234" s="367"/>
      <c r="R234" s="367"/>
      <c r="S234" s="367"/>
      <c r="T234" s="367"/>
      <c r="U234" s="367"/>
      <c r="V234" s="367"/>
      <c r="W234" s="367"/>
      <c r="X234" s="367"/>
      <c r="Y234" s="367"/>
      <c r="Z234" s="367"/>
      <c r="AA234" s="367"/>
      <c r="AB234" s="367"/>
      <c r="AC234" s="367"/>
      <c r="AD234" s="367"/>
      <c r="AE234" s="367"/>
      <c r="AF234" s="367"/>
      <c r="AG234" s="367"/>
      <c r="AH234" s="367"/>
      <c r="AI234" s="367"/>
      <c r="AJ234" s="367"/>
      <c r="AK234" s="367"/>
      <c r="AL234" s="367"/>
      <c r="AM234" s="367"/>
      <c r="AN234" s="367"/>
      <c r="AO234" s="367"/>
      <c r="AP234" s="367"/>
    </row>
    <row r="235" spans="1:42" s="80" customFormat="1" ht="15" customHeight="1" x14ac:dyDescent="0.35">
      <c r="A235" s="581"/>
      <c r="B235" s="582"/>
      <c r="C235" s="442"/>
      <c r="D235" s="508"/>
      <c r="E235" s="508"/>
      <c r="F235" s="508"/>
      <c r="G235" s="508"/>
      <c r="H235" s="508"/>
      <c r="I235" s="508"/>
      <c r="J235" s="509"/>
      <c r="K235" s="509"/>
      <c r="L235" s="94"/>
      <c r="M235" s="94"/>
      <c r="N235" s="569"/>
      <c r="O235" s="569"/>
      <c r="P235" s="569"/>
      <c r="Q235" s="569"/>
      <c r="R235" s="569"/>
      <c r="S235" s="569"/>
      <c r="T235" s="569"/>
      <c r="U235" s="569"/>
      <c r="V235" s="569"/>
      <c r="W235" s="569"/>
      <c r="X235" s="569"/>
      <c r="Y235" s="569"/>
      <c r="Z235" s="569"/>
      <c r="AA235" s="569"/>
      <c r="AB235" s="569"/>
      <c r="AC235" s="569"/>
      <c r="AD235" s="569"/>
      <c r="AE235" s="569"/>
      <c r="AF235" s="569"/>
      <c r="AG235" s="569"/>
      <c r="AH235" s="569"/>
      <c r="AI235" s="569"/>
      <c r="AJ235" s="569"/>
      <c r="AK235" s="569"/>
      <c r="AL235" s="569"/>
      <c r="AM235" s="569"/>
      <c r="AN235" s="569"/>
      <c r="AO235" s="569"/>
      <c r="AP235" s="569"/>
    </row>
    <row r="236" spans="1:42" s="80" customFormat="1" ht="13" x14ac:dyDescent="0.35">
      <c r="A236" s="574"/>
      <c r="B236" s="32" t="s">
        <v>354</v>
      </c>
      <c r="C236" s="265"/>
      <c r="D236" s="315"/>
      <c r="E236" s="315"/>
      <c r="F236" s="583"/>
      <c r="G236" s="583"/>
      <c r="H236" s="583"/>
      <c r="I236" s="583"/>
      <c r="J236" s="584"/>
      <c r="K236" s="584"/>
      <c r="L236" s="94"/>
      <c r="M236" s="94"/>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69"/>
      <c r="AL236" s="569"/>
      <c r="AM236" s="569"/>
      <c r="AN236" s="569"/>
      <c r="AO236" s="569"/>
      <c r="AP236" s="569"/>
    </row>
    <row r="237" spans="1:42" s="80" customFormat="1" ht="13" x14ac:dyDescent="0.35">
      <c r="A237" s="574"/>
      <c r="B237" s="162">
        <v>1</v>
      </c>
      <c r="C237" s="98" t="s">
        <v>355</v>
      </c>
      <c r="D237" s="508"/>
      <c r="E237" s="508"/>
      <c r="F237" s="508"/>
      <c r="G237" s="508"/>
      <c r="H237" s="508"/>
      <c r="I237" s="508"/>
      <c r="J237" s="509"/>
      <c r="K237" s="509"/>
      <c r="L237" s="94"/>
      <c r="M237" s="94"/>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69"/>
      <c r="AL237" s="569"/>
      <c r="AM237" s="569"/>
      <c r="AN237" s="569"/>
      <c r="AO237" s="569"/>
      <c r="AP237" s="569"/>
    </row>
    <row r="238" spans="1:42" s="80" customFormat="1" x14ac:dyDescent="0.35">
      <c r="A238" s="574"/>
      <c r="B238" s="443" t="s">
        <v>83</v>
      </c>
      <c r="C238" s="442" t="s">
        <v>356</v>
      </c>
      <c r="D238" s="303">
        <f t="shared" ref="D238:K238" si="39">D36</f>
        <v>0</v>
      </c>
      <c r="E238" s="303">
        <f t="shared" si="39"/>
        <v>0</v>
      </c>
      <c r="F238" s="303">
        <f t="shared" si="39"/>
        <v>0</v>
      </c>
      <c r="G238" s="303">
        <f t="shared" si="39"/>
        <v>0</v>
      </c>
      <c r="H238" s="303">
        <f t="shared" si="39"/>
        <v>0</v>
      </c>
      <c r="I238" s="303">
        <f t="shared" si="39"/>
        <v>0</v>
      </c>
      <c r="J238" s="303">
        <f t="shared" si="39"/>
        <v>0</v>
      </c>
      <c r="K238" s="303">
        <f t="shared" si="39"/>
        <v>0</v>
      </c>
      <c r="L238" s="94"/>
      <c r="M238" s="94"/>
      <c r="N238" s="569"/>
      <c r="O238" s="569"/>
      <c r="P238" s="569"/>
      <c r="Q238" s="569"/>
      <c r="R238" s="569"/>
      <c r="S238" s="569"/>
      <c r="T238" s="569"/>
      <c r="U238" s="569"/>
      <c r="V238" s="569"/>
      <c r="W238" s="569"/>
      <c r="X238" s="569"/>
      <c r="Y238" s="569"/>
      <c r="Z238" s="569"/>
      <c r="AA238" s="569"/>
      <c r="AB238" s="569"/>
      <c r="AC238" s="569"/>
      <c r="AD238" s="569"/>
      <c r="AE238" s="569"/>
      <c r="AF238" s="569"/>
      <c r="AG238" s="569"/>
      <c r="AH238" s="569"/>
      <c r="AI238" s="569"/>
      <c r="AJ238" s="569"/>
      <c r="AK238" s="569"/>
      <c r="AL238" s="569"/>
      <c r="AM238" s="569"/>
      <c r="AN238" s="569"/>
      <c r="AO238" s="569"/>
      <c r="AP238" s="569"/>
    </row>
    <row r="239" spans="1:42" s="80" customFormat="1" x14ac:dyDescent="0.35">
      <c r="A239" s="574"/>
      <c r="B239" s="443"/>
      <c r="C239" s="442"/>
      <c r="D239" s="309"/>
      <c r="E239" s="309"/>
      <c r="F239" s="309"/>
      <c r="G239" s="309"/>
      <c r="H239" s="309"/>
      <c r="I239" s="309"/>
      <c r="J239" s="56"/>
      <c r="K239" s="56"/>
      <c r="L239" s="95"/>
      <c r="M239" s="95"/>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69"/>
      <c r="AL239" s="569"/>
      <c r="AM239" s="569"/>
      <c r="AN239" s="569"/>
      <c r="AO239" s="569"/>
      <c r="AP239" s="569"/>
    </row>
    <row r="240" spans="1:42" s="80" customFormat="1" ht="13" x14ac:dyDescent="0.35">
      <c r="A240" s="574"/>
      <c r="B240" s="162">
        <v>2</v>
      </c>
      <c r="C240" s="98" t="s">
        <v>357</v>
      </c>
      <c r="D240" s="309"/>
      <c r="E240" s="309"/>
      <c r="F240" s="309"/>
      <c r="G240" s="309"/>
      <c r="H240" s="309"/>
      <c r="I240" s="309"/>
      <c r="J240" s="56"/>
      <c r="K240" s="56"/>
      <c r="L240" s="95"/>
      <c r="M240" s="95"/>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69"/>
      <c r="AL240" s="569"/>
      <c r="AM240" s="569"/>
      <c r="AN240" s="569"/>
      <c r="AO240" s="569"/>
      <c r="AP240" s="569"/>
    </row>
    <row r="241" spans="1:42" s="80" customFormat="1" x14ac:dyDescent="0.35">
      <c r="A241" s="574"/>
      <c r="B241" s="443" t="s">
        <v>98</v>
      </c>
      <c r="C241" s="442" t="s">
        <v>358</v>
      </c>
      <c r="D241" s="304">
        <v>0</v>
      </c>
      <c r="E241" s="304">
        <v>0</v>
      </c>
      <c r="F241" s="304">
        <v>0</v>
      </c>
      <c r="G241" s="55">
        <v>0</v>
      </c>
      <c r="H241" s="304">
        <v>0</v>
      </c>
      <c r="I241" s="304">
        <v>0</v>
      </c>
      <c r="J241" s="55">
        <v>0</v>
      </c>
      <c r="K241" s="55">
        <v>0</v>
      </c>
      <c r="L241" s="95"/>
      <c r="M241" s="95"/>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69"/>
      <c r="AL241" s="569"/>
      <c r="AM241" s="569"/>
      <c r="AN241" s="569"/>
      <c r="AO241" s="569"/>
      <c r="AP241" s="569"/>
    </row>
    <row r="242" spans="1:42" s="80" customFormat="1" x14ac:dyDescent="0.35">
      <c r="A242" s="574"/>
      <c r="B242" s="443" t="s">
        <v>100</v>
      </c>
      <c r="C242" s="442" t="s">
        <v>359</v>
      </c>
      <c r="D242" s="304">
        <v>0</v>
      </c>
      <c r="E242" s="304">
        <v>0</v>
      </c>
      <c r="F242" s="304">
        <v>0</v>
      </c>
      <c r="G242" s="55">
        <v>0</v>
      </c>
      <c r="H242" s="304">
        <v>0</v>
      </c>
      <c r="I242" s="304">
        <v>0</v>
      </c>
      <c r="J242" s="55">
        <v>0</v>
      </c>
      <c r="K242" s="55">
        <v>0</v>
      </c>
      <c r="L242" s="95"/>
      <c r="M242" s="95"/>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69"/>
      <c r="AL242" s="569"/>
      <c r="AM242" s="569"/>
      <c r="AN242" s="569"/>
      <c r="AO242" s="569"/>
      <c r="AP242" s="569"/>
    </row>
    <row r="243" spans="1:42" s="80" customFormat="1" x14ac:dyDescent="0.35">
      <c r="A243" s="574"/>
      <c r="B243" s="443" t="s">
        <v>102</v>
      </c>
      <c r="C243" s="442" t="s">
        <v>360</v>
      </c>
      <c r="D243" s="304">
        <v>0</v>
      </c>
      <c r="E243" s="304">
        <v>0</v>
      </c>
      <c r="F243" s="304">
        <v>0</v>
      </c>
      <c r="G243" s="55">
        <v>0</v>
      </c>
      <c r="H243" s="304">
        <v>0</v>
      </c>
      <c r="I243" s="304">
        <v>0</v>
      </c>
      <c r="J243" s="55">
        <v>0</v>
      </c>
      <c r="K243" s="55">
        <v>0</v>
      </c>
      <c r="L243" s="95"/>
      <c r="M243" s="95"/>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69"/>
      <c r="AL243" s="569"/>
      <c r="AM243" s="569"/>
      <c r="AN243" s="569"/>
      <c r="AO243" s="569"/>
      <c r="AP243" s="569"/>
    </row>
    <row r="244" spans="1:42" s="80" customFormat="1" x14ac:dyDescent="0.35">
      <c r="A244" s="574"/>
      <c r="B244" s="443" t="s">
        <v>104</v>
      </c>
      <c r="C244" s="442" t="s">
        <v>361</v>
      </c>
      <c r="D244" s="304">
        <v>0</v>
      </c>
      <c r="E244" s="304">
        <v>0</v>
      </c>
      <c r="F244" s="304">
        <v>0</v>
      </c>
      <c r="G244" s="55">
        <v>0</v>
      </c>
      <c r="H244" s="304">
        <v>0</v>
      </c>
      <c r="I244" s="304">
        <v>0</v>
      </c>
      <c r="J244" s="55">
        <v>0</v>
      </c>
      <c r="K244" s="55">
        <v>0</v>
      </c>
      <c r="L244" s="95"/>
      <c r="M244" s="95"/>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69"/>
      <c r="AL244" s="569"/>
      <c r="AM244" s="569"/>
      <c r="AN244" s="569"/>
      <c r="AO244" s="569"/>
      <c r="AP244" s="569"/>
    </row>
    <row r="245" spans="1:42" s="80" customFormat="1" x14ac:dyDescent="0.35">
      <c r="A245" s="574"/>
      <c r="B245" s="443" t="s">
        <v>106</v>
      </c>
      <c r="C245" s="442" t="s">
        <v>362</v>
      </c>
      <c r="D245" s="304">
        <v>0</v>
      </c>
      <c r="E245" s="304">
        <v>0</v>
      </c>
      <c r="F245" s="304">
        <v>0</v>
      </c>
      <c r="G245" s="55">
        <v>0</v>
      </c>
      <c r="H245" s="304">
        <v>0</v>
      </c>
      <c r="I245" s="304">
        <v>0</v>
      </c>
      <c r="J245" s="55">
        <v>0</v>
      </c>
      <c r="K245" s="55">
        <v>0</v>
      </c>
      <c r="L245" s="95"/>
      <c r="M245" s="95"/>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69"/>
      <c r="AL245" s="569"/>
      <c r="AM245" s="569"/>
      <c r="AN245" s="569"/>
      <c r="AO245" s="569"/>
      <c r="AP245" s="569"/>
    </row>
    <row r="246" spans="1:42" s="80" customFormat="1" x14ac:dyDescent="0.35">
      <c r="A246" s="574"/>
      <c r="B246" s="443" t="s">
        <v>108</v>
      </c>
      <c r="C246" s="442" t="s">
        <v>363</v>
      </c>
      <c r="D246" s="304">
        <v>0</v>
      </c>
      <c r="E246" s="304">
        <v>0</v>
      </c>
      <c r="F246" s="304">
        <v>0</v>
      </c>
      <c r="G246" s="55">
        <v>0</v>
      </c>
      <c r="H246" s="304">
        <v>0</v>
      </c>
      <c r="I246" s="304">
        <v>0</v>
      </c>
      <c r="J246" s="55">
        <v>0</v>
      </c>
      <c r="K246" s="55">
        <v>0</v>
      </c>
      <c r="L246" s="95"/>
      <c r="M246" s="95"/>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69"/>
      <c r="AL246" s="569"/>
      <c r="AM246" s="569"/>
      <c r="AN246" s="569"/>
      <c r="AO246" s="569"/>
      <c r="AP246" s="569"/>
    </row>
    <row r="247" spans="1:42" s="80" customFormat="1" x14ac:dyDescent="0.35">
      <c r="A247" s="574"/>
      <c r="B247" s="443" t="s">
        <v>178</v>
      </c>
      <c r="C247" s="442" t="s">
        <v>364</v>
      </c>
      <c r="D247" s="304">
        <v>0</v>
      </c>
      <c r="E247" s="304">
        <v>0</v>
      </c>
      <c r="F247" s="304">
        <v>0</v>
      </c>
      <c r="G247" s="55">
        <v>0</v>
      </c>
      <c r="H247" s="304">
        <v>0</v>
      </c>
      <c r="I247" s="304">
        <v>0</v>
      </c>
      <c r="J247" s="55">
        <v>0</v>
      </c>
      <c r="K247" s="55">
        <v>0</v>
      </c>
      <c r="L247" s="95"/>
      <c r="M247" s="95"/>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69"/>
      <c r="AL247" s="569"/>
      <c r="AM247" s="569"/>
      <c r="AN247" s="569"/>
      <c r="AO247" s="569"/>
      <c r="AP247" s="569"/>
    </row>
    <row r="248" spans="1:42" s="80" customFormat="1" ht="15" customHeight="1" x14ac:dyDescent="0.35">
      <c r="A248" s="574"/>
      <c r="B248" s="443" t="s">
        <v>180</v>
      </c>
      <c r="C248" s="442" t="s">
        <v>365</v>
      </c>
      <c r="D248" s="304">
        <v>0</v>
      </c>
      <c r="E248" s="304">
        <v>0</v>
      </c>
      <c r="F248" s="304">
        <v>0</v>
      </c>
      <c r="G248" s="55">
        <v>0</v>
      </c>
      <c r="H248" s="304">
        <v>0</v>
      </c>
      <c r="I248" s="304">
        <v>0</v>
      </c>
      <c r="J248" s="55">
        <v>0</v>
      </c>
      <c r="K248" s="55">
        <v>0</v>
      </c>
      <c r="L248" s="95"/>
      <c r="M248" s="95"/>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69"/>
      <c r="AL248" s="569"/>
      <c r="AM248" s="569"/>
      <c r="AN248" s="569"/>
      <c r="AO248" s="569"/>
      <c r="AP248" s="569"/>
    </row>
    <row r="249" spans="1:42" s="80" customFormat="1" x14ac:dyDescent="0.35">
      <c r="A249" s="574"/>
      <c r="B249" s="443" t="s">
        <v>182</v>
      </c>
      <c r="C249" s="442" t="s">
        <v>366</v>
      </c>
      <c r="D249" s="304">
        <v>0</v>
      </c>
      <c r="E249" s="304">
        <v>0</v>
      </c>
      <c r="F249" s="304">
        <v>0</v>
      </c>
      <c r="G249" s="55">
        <v>0</v>
      </c>
      <c r="H249" s="304">
        <v>0</v>
      </c>
      <c r="I249" s="304">
        <v>0</v>
      </c>
      <c r="J249" s="55">
        <v>0</v>
      </c>
      <c r="K249" s="55">
        <v>0</v>
      </c>
      <c r="L249" s="95"/>
      <c r="M249" s="95"/>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69"/>
      <c r="AL249" s="569"/>
      <c r="AM249" s="569"/>
      <c r="AN249" s="569"/>
      <c r="AO249" s="569"/>
      <c r="AP249" s="569"/>
    </row>
    <row r="250" spans="1:42" s="80" customFormat="1" x14ac:dyDescent="0.35">
      <c r="A250" s="574"/>
      <c r="B250" s="443" t="s">
        <v>367</v>
      </c>
      <c r="C250" s="442" t="s">
        <v>368</v>
      </c>
      <c r="D250" s="304">
        <v>0</v>
      </c>
      <c r="E250" s="304">
        <v>0</v>
      </c>
      <c r="F250" s="304">
        <v>0</v>
      </c>
      <c r="G250" s="55">
        <v>0</v>
      </c>
      <c r="H250" s="304">
        <v>0</v>
      </c>
      <c r="I250" s="304">
        <v>0</v>
      </c>
      <c r="J250" s="55">
        <v>0</v>
      </c>
      <c r="K250" s="55">
        <v>0</v>
      </c>
      <c r="L250" s="95"/>
      <c r="M250" s="95"/>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69"/>
      <c r="AL250" s="569"/>
      <c r="AM250" s="569"/>
      <c r="AN250" s="569"/>
      <c r="AO250" s="569"/>
      <c r="AP250" s="569"/>
    </row>
    <row r="251" spans="1:42" s="80" customFormat="1" x14ac:dyDescent="0.35">
      <c r="A251" s="574"/>
      <c r="B251" s="443" t="s">
        <v>369</v>
      </c>
      <c r="C251" s="442" t="s">
        <v>370</v>
      </c>
      <c r="D251" s="304">
        <v>0</v>
      </c>
      <c r="E251" s="304">
        <v>0</v>
      </c>
      <c r="F251" s="304">
        <v>0</v>
      </c>
      <c r="G251" s="55">
        <v>0</v>
      </c>
      <c r="H251" s="304">
        <v>0</v>
      </c>
      <c r="I251" s="304">
        <v>0</v>
      </c>
      <c r="J251" s="55">
        <v>0</v>
      </c>
      <c r="K251" s="55">
        <v>0</v>
      </c>
      <c r="L251" s="95"/>
      <c r="M251" s="95"/>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69"/>
      <c r="AL251" s="569"/>
      <c r="AM251" s="569"/>
      <c r="AN251" s="569"/>
      <c r="AO251" s="569"/>
      <c r="AP251" s="569"/>
    </row>
    <row r="252" spans="1:42" s="80" customFormat="1" x14ac:dyDescent="0.35">
      <c r="A252" s="574"/>
      <c r="B252" s="443" t="s">
        <v>371</v>
      </c>
      <c r="C252" s="442" t="s">
        <v>372</v>
      </c>
      <c r="D252" s="304">
        <v>0</v>
      </c>
      <c r="E252" s="304">
        <v>0</v>
      </c>
      <c r="F252" s="304">
        <v>0</v>
      </c>
      <c r="G252" s="55">
        <v>0</v>
      </c>
      <c r="H252" s="304">
        <v>0</v>
      </c>
      <c r="I252" s="304">
        <v>0</v>
      </c>
      <c r="J252" s="55">
        <v>0</v>
      </c>
      <c r="K252" s="55">
        <v>0</v>
      </c>
      <c r="L252" s="95"/>
      <c r="M252" s="95"/>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69"/>
      <c r="AL252" s="569"/>
      <c r="AM252" s="569"/>
      <c r="AN252" s="569"/>
      <c r="AO252" s="569"/>
      <c r="AP252" s="569"/>
    </row>
    <row r="253" spans="1:42" s="80" customFormat="1" x14ac:dyDescent="0.35">
      <c r="A253" s="574"/>
      <c r="B253" s="443" t="s">
        <v>373</v>
      </c>
      <c r="C253" s="442" t="s">
        <v>374</v>
      </c>
      <c r="D253" s="304">
        <v>0</v>
      </c>
      <c r="E253" s="304">
        <v>0</v>
      </c>
      <c r="F253" s="304">
        <v>0</v>
      </c>
      <c r="G253" s="55">
        <v>0</v>
      </c>
      <c r="H253" s="304">
        <v>0</v>
      </c>
      <c r="I253" s="304">
        <v>0</v>
      </c>
      <c r="J253" s="55">
        <v>0</v>
      </c>
      <c r="K253" s="55">
        <v>0</v>
      </c>
      <c r="L253" s="95"/>
      <c r="M253" s="95"/>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69"/>
      <c r="AL253" s="569"/>
      <c r="AM253" s="569"/>
      <c r="AN253" s="569"/>
      <c r="AO253" s="569"/>
      <c r="AP253" s="569"/>
    </row>
    <row r="254" spans="1:42" s="80" customFormat="1" x14ac:dyDescent="0.35">
      <c r="A254" s="574"/>
      <c r="B254" s="443"/>
      <c r="C254" s="442"/>
      <c r="D254" s="309"/>
      <c r="E254" s="309"/>
      <c r="F254" s="309"/>
      <c r="G254" s="309"/>
      <c r="H254" s="309"/>
      <c r="I254" s="309"/>
      <c r="J254" s="56"/>
      <c r="K254" s="56"/>
      <c r="L254" s="95"/>
      <c r="M254" s="95"/>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69"/>
      <c r="AL254" s="569"/>
      <c r="AM254" s="569"/>
      <c r="AN254" s="569"/>
      <c r="AO254" s="569"/>
      <c r="AP254" s="569"/>
    </row>
    <row r="255" spans="1:42" s="80" customFormat="1" ht="13" x14ac:dyDescent="0.35">
      <c r="A255" s="574"/>
      <c r="B255" s="162">
        <v>3</v>
      </c>
      <c r="C255" s="98" t="s">
        <v>375</v>
      </c>
      <c r="D255" s="309"/>
      <c r="E255" s="309"/>
      <c r="F255" s="309"/>
      <c r="G255" s="309"/>
      <c r="H255" s="309"/>
      <c r="I255" s="309"/>
      <c r="J255" s="56"/>
      <c r="K255" s="56"/>
      <c r="L255" s="95"/>
      <c r="M255" s="95"/>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69"/>
      <c r="AL255" s="569"/>
      <c r="AM255" s="569"/>
      <c r="AN255" s="569"/>
      <c r="AO255" s="569"/>
      <c r="AP255" s="569"/>
    </row>
    <row r="256" spans="1:42" s="80" customFormat="1" x14ac:dyDescent="0.35">
      <c r="A256" s="574"/>
      <c r="B256" s="443" t="s">
        <v>186</v>
      </c>
      <c r="C256" s="442" t="s">
        <v>376</v>
      </c>
      <c r="D256" s="304">
        <v>0</v>
      </c>
      <c r="E256" s="304">
        <v>0</v>
      </c>
      <c r="F256" s="304">
        <v>0</v>
      </c>
      <c r="G256" s="55">
        <v>0</v>
      </c>
      <c r="H256" s="304">
        <v>0</v>
      </c>
      <c r="I256" s="304">
        <v>0</v>
      </c>
      <c r="J256" s="55">
        <v>0</v>
      </c>
      <c r="K256" s="55">
        <v>0</v>
      </c>
      <c r="L256" s="95"/>
      <c r="M256" s="95"/>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69"/>
      <c r="AL256" s="569"/>
      <c r="AM256" s="569"/>
      <c r="AN256" s="569"/>
      <c r="AO256" s="569"/>
      <c r="AP256" s="569"/>
    </row>
    <row r="257" spans="1:42" s="80" customFormat="1" x14ac:dyDescent="0.35">
      <c r="A257" s="574"/>
      <c r="B257" s="443" t="s">
        <v>188</v>
      </c>
      <c r="C257" s="442" t="s">
        <v>377</v>
      </c>
      <c r="D257" s="304">
        <v>0</v>
      </c>
      <c r="E257" s="304">
        <v>0</v>
      </c>
      <c r="F257" s="304">
        <v>0</v>
      </c>
      <c r="G257" s="55">
        <v>0</v>
      </c>
      <c r="H257" s="304">
        <v>0</v>
      </c>
      <c r="I257" s="304">
        <v>0</v>
      </c>
      <c r="J257" s="55">
        <v>0</v>
      </c>
      <c r="K257" s="55">
        <v>0</v>
      </c>
      <c r="L257" s="95"/>
      <c r="M257" s="95"/>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69"/>
      <c r="AL257" s="569"/>
      <c r="AM257" s="569"/>
      <c r="AN257" s="569"/>
      <c r="AO257" s="569"/>
      <c r="AP257" s="569"/>
    </row>
    <row r="258" spans="1:42" s="80" customFormat="1" x14ac:dyDescent="0.35">
      <c r="A258" s="574"/>
      <c r="B258" s="443" t="s">
        <v>190</v>
      </c>
      <c r="C258" s="442" t="s">
        <v>378</v>
      </c>
      <c r="D258" s="304">
        <v>0</v>
      </c>
      <c r="E258" s="304">
        <v>0</v>
      </c>
      <c r="F258" s="304">
        <v>0</v>
      </c>
      <c r="G258" s="55">
        <v>0</v>
      </c>
      <c r="H258" s="304">
        <v>0</v>
      </c>
      <c r="I258" s="304">
        <v>0</v>
      </c>
      <c r="J258" s="55">
        <v>0</v>
      </c>
      <c r="K258" s="55">
        <v>0</v>
      </c>
      <c r="L258" s="95"/>
      <c r="M258" s="95"/>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69"/>
      <c r="AL258" s="569"/>
      <c r="AM258" s="569"/>
      <c r="AN258" s="569"/>
      <c r="AO258" s="569"/>
      <c r="AP258" s="569"/>
    </row>
    <row r="259" spans="1:42" s="80" customFormat="1" x14ac:dyDescent="0.35">
      <c r="A259" s="574"/>
      <c r="B259" s="443" t="s">
        <v>192</v>
      </c>
      <c r="C259" s="442" t="s">
        <v>379</v>
      </c>
      <c r="D259" s="304">
        <v>0</v>
      </c>
      <c r="E259" s="304">
        <v>0</v>
      </c>
      <c r="F259" s="304">
        <v>0</v>
      </c>
      <c r="G259" s="55">
        <v>0</v>
      </c>
      <c r="H259" s="304">
        <v>0</v>
      </c>
      <c r="I259" s="304">
        <v>0</v>
      </c>
      <c r="J259" s="55">
        <v>0</v>
      </c>
      <c r="K259" s="55">
        <v>0</v>
      </c>
      <c r="L259" s="95"/>
      <c r="M259" s="95"/>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69"/>
      <c r="AL259" s="569"/>
      <c r="AM259" s="569"/>
      <c r="AN259" s="569"/>
      <c r="AO259" s="569"/>
      <c r="AP259" s="569"/>
    </row>
    <row r="260" spans="1:42" s="80" customFormat="1" x14ac:dyDescent="0.35">
      <c r="A260" s="574"/>
      <c r="B260" s="443" t="s">
        <v>194</v>
      </c>
      <c r="C260" s="442" t="s">
        <v>380</v>
      </c>
      <c r="D260" s="304">
        <v>0</v>
      </c>
      <c r="E260" s="304">
        <v>0</v>
      </c>
      <c r="F260" s="304">
        <v>0</v>
      </c>
      <c r="G260" s="55">
        <v>0</v>
      </c>
      <c r="H260" s="304">
        <v>0</v>
      </c>
      <c r="I260" s="304">
        <v>0</v>
      </c>
      <c r="J260" s="55">
        <v>0</v>
      </c>
      <c r="K260" s="55">
        <v>0</v>
      </c>
      <c r="L260" s="95"/>
      <c r="M260" s="95"/>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69"/>
      <c r="AL260" s="569"/>
      <c r="AM260" s="569"/>
      <c r="AN260" s="569"/>
      <c r="AO260" s="569"/>
      <c r="AP260" s="569"/>
    </row>
    <row r="261" spans="1:42" s="62" customFormat="1" ht="13" x14ac:dyDescent="0.35">
      <c r="A261" s="20"/>
      <c r="B261" s="162">
        <v>4</v>
      </c>
      <c r="C261" s="98" t="s">
        <v>381</v>
      </c>
      <c r="D261" s="306">
        <f t="shared" ref="D261:K261" si="40">SUM(D238:D260)</f>
        <v>0</v>
      </c>
      <c r="E261" s="306">
        <f>SUM(E238:E260)</f>
        <v>0</v>
      </c>
      <c r="F261" s="306">
        <f t="shared" si="40"/>
        <v>0</v>
      </c>
      <c r="G261" s="306">
        <f t="shared" si="40"/>
        <v>0</v>
      </c>
      <c r="H261" s="306">
        <f t="shared" si="40"/>
        <v>0</v>
      </c>
      <c r="I261" s="306">
        <f t="shared" si="40"/>
        <v>0</v>
      </c>
      <c r="J261" s="64">
        <f t="shared" si="40"/>
        <v>0</v>
      </c>
      <c r="K261" s="64">
        <f t="shared" si="40"/>
        <v>0</v>
      </c>
      <c r="L261" s="96"/>
      <c r="M261" s="96"/>
      <c r="N261" s="367"/>
      <c r="O261" s="367"/>
      <c r="P261" s="367"/>
      <c r="Q261" s="367"/>
      <c r="R261" s="367"/>
      <c r="S261" s="367"/>
      <c r="T261" s="367"/>
      <c r="U261" s="367"/>
      <c r="V261" s="367"/>
      <c r="W261" s="367"/>
      <c r="X261" s="367"/>
      <c r="Y261" s="367"/>
      <c r="Z261" s="367"/>
      <c r="AA261" s="367"/>
      <c r="AB261" s="367"/>
      <c r="AC261" s="367"/>
      <c r="AD261" s="367"/>
      <c r="AE261" s="367"/>
      <c r="AF261" s="367"/>
      <c r="AG261" s="367"/>
      <c r="AH261" s="367"/>
      <c r="AI261" s="367"/>
      <c r="AJ261" s="367"/>
      <c r="AK261" s="367"/>
      <c r="AL261" s="367"/>
      <c r="AM261" s="367"/>
      <c r="AN261" s="367"/>
      <c r="AO261" s="367"/>
      <c r="AP261" s="367"/>
    </row>
    <row r="262" spans="1:42" s="80" customFormat="1" x14ac:dyDescent="0.35">
      <c r="A262" s="574"/>
      <c r="B262" s="443"/>
      <c r="C262" s="442"/>
      <c r="D262" s="309"/>
      <c r="E262" s="309"/>
      <c r="F262" s="309"/>
      <c r="G262" s="309"/>
      <c r="H262" s="309"/>
      <c r="I262" s="309"/>
      <c r="J262" s="56"/>
      <c r="K262" s="56"/>
      <c r="L262" s="95"/>
      <c r="M262" s="95"/>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69"/>
      <c r="AL262" s="569"/>
      <c r="AM262" s="569"/>
      <c r="AN262" s="569"/>
      <c r="AO262" s="569"/>
      <c r="AP262" s="569"/>
    </row>
    <row r="263" spans="1:42" s="80" customFormat="1" ht="13" x14ac:dyDescent="0.35">
      <c r="A263" s="574"/>
      <c r="B263" s="162">
        <v>5</v>
      </c>
      <c r="C263" s="98" t="s">
        <v>382</v>
      </c>
      <c r="D263" s="309"/>
      <c r="E263" s="309"/>
      <c r="F263" s="309"/>
      <c r="G263" s="309"/>
      <c r="H263" s="309"/>
      <c r="I263" s="309"/>
      <c r="J263" s="56"/>
      <c r="K263" s="56"/>
      <c r="L263" s="95"/>
      <c r="M263" s="95"/>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69"/>
      <c r="AL263" s="569"/>
      <c r="AM263" s="569"/>
      <c r="AN263" s="569"/>
      <c r="AO263" s="569"/>
      <c r="AP263" s="569"/>
    </row>
    <row r="264" spans="1:42" s="80" customFormat="1" x14ac:dyDescent="0.35">
      <c r="A264" s="574"/>
      <c r="B264" s="443" t="s">
        <v>383</v>
      </c>
      <c r="C264" s="442" t="s">
        <v>384</v>
      </c>
      <c r="D264" s="304">
        <v>0</v>
      </c>
      <c r="E264" s="304">
        <v>0</v>
      </c>
      <c r="F264" s="304">
        <v>0</v>
      </c>
      <c r="G264" s="55">
        <v>0</v>
      </c>
      <c r="H264" s="304">
        <v>0</v>
      </c>
      <c r="I264" s="304">
        <v>0</v>
      </c>
      <c r="J264" s="55">
        <v>0</v>
      </c>
      <c r="K264" s="55">
        <v>0</v>
      </c>
      <c r="L264" s="95"/>
      <c r="M264" s="95"/>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69"/>
      <c r="AL264" s="569"/>
      <c r="AM264" s="569"/>
      <c r="AN264" s="569"/>
      <c r="AO264" s="569"/>
      <c r="AP264" s="569"/>
    </row>
    <row r="265" spans="1:42" s="80" customFormat="1" x14ac:dyDescent="0.35">
      <c r="A265" s="574"/>
      <c r="B265" s="443" t="s">
        <v>385</v>
      </c>
      <c r="C265" s="442" t="s">
        <v>386</v>
      </c>
      <c r="D265" s="304">
        <v>0</v>
      </c>
      <c r="E265" s="304">
        <v>0</v>
      </c>
      <c r="F265" s="304">
        <v>0</v>
      </c>
      <c r="G265" s="55">
        <v>0</v>
      </c>
      <c r="H265" s="304">
        <v>0</v>
      </c>
      <c r="I265" s="304">
        <v>0</v>
      </c>
      <c r="J265" s="55">
        <v>0</v>
      </c>
      <c r="K265" s="55">
        <v>0</v>
      </c>
      <c r="L265" s="95"/>
      <c r="M265" s="95"/>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69"/>
      <c r="AL265" s="569"/>
      <c r="AM265" s="569"/>
      <c r="AN265" s="569"/>
      <c r="AO265" s="569"/>
      <c r="AP265" s="569"/>
    </row>
    <row r="266" spans="1:42" s="80" customFormat="1" x14ac:dyDescent="0.35">
      <c r="A266" s="574"/>
      <c r="B266" s="443" t="s">
        <v>387</v>
      </c>
      <c r="C266" s="442" t="s">
        <v>388</v>
      </c>
      <c r="D266" s="304">
        <v>0</v>
      </c>
      <c r="E266" s="304">
        <v>0</v>
      </c>
      <c r="F266" s="304">
        <v>0</v>
      </c>
      <c r="G266" s="55">
        <v>0</v>
      </c>
      <c r="H266" s="304">
        <v>0</v>
      </c>
      <c r="I266" s="304">
        <v>0</v>
      </c>
      <c r="J266" s="55">
        <v>0</v>
      </c>
      <c r="K266" s="55">
        <v>0</v>
      </c>
      <c r="L266" s="95"/>
      <c r="M266" s="95"/>
      <c r="N266" s="569"/>
      <c r="O266" s="569"/>
      <c r="P266" s="569"/>
      <c r="Q266" s="569"/>
      <c r="R266" s="569"/>
      <c r="S266" s="569"/>
      <c r="T266" s="569"/>
      <c r="U266" s="569"/>
      <c r="V266" s="569"/>
      <c r="W266" s="569"/>
      <c r="X266" s="569"/>
      <c r="Y266" s="569"/>
      <c r="Z266" s="569"/>
      <c r="AA266" s="569"/>
      <c r="AB266" s="569"/>
      <c r="AC266" s="569"/>
      <c r="AD266" s="569"/>
      <c r="AE266" s="569"/>
      <c r="AF266" s="569"/>
      <c r="AG266" s="569"/>
      <c r="AH266" s="569"/>
      <c r="AI266" s="569"/>
      <c r="AJ266" s="569"/>
      <c r="AK266" s="569"/>
      <c r="AL266" s="569"/>
      <c r="AM266" s="569"/>
      <c r="AN266" s="569"/>
      <c r="AO266" s="569"/>
      <c r="AP266" s="569"/>
    </row>
    <row r="267" spans="1:42" s="80" customFormat="1" x14ac:dyDescent="0.35">
      <c r="A267" s="574"/>
      <c r="B267" s="443" t="s">
        <v>389</v>
      </c>
      <c r="C267" s="442" t="s">
        <v>390</v>
      </c>
      <c r="D267" s="304">
        <v>0</v>
      </c>
      <c r="E267" s="304">
        <v>0</v>
      </c>
      <c r="F267" s="304">
        <v>0</v>
      </c>
      <c r="G267" s="55">
        <v>0</v>
      </c>
      <c r="H267" s="304">
        <v>0</v>
      </c>
      <c r="I267" s="304">
        <v>0</v>
      </c>
      <c r="J267" s="55">
        <v>0</v>
      </c>
      <c r="K267" s="55">
        <v>0</v>
      </c>
      <c r="L267" s="95"/>
      <c r="M267" s="95"/>
      <c r="N267" s="569"/>
      <c r="O267" s="569"/>
      <c r="P267" s="569"/>
      <c r="Q267" s="569"/>
      <c r="R267" s="569"/>
      <c r="S267" s="569"/>
      <c r="T267" s="569"/>
      <c r="U267" s="569"/>
      <c r="V267" s="569"/>
      <c r="W267" s="569"/>
      <c r="X267" s="569"/>
      <c r="Y267" s="569"/>
      <c r="Z267" s="569"/>
      <c r="AA267" s="569"/>
      <c r="AB267" s="569"/>
      <c r="AC267" s="569"/>
      <c r="AD267" s="569"/>
      <c r="AE267" s="569"/>
      <c r="AF267" s="569"/>
      <c r="AG267" s="569"/>
      <c r="AH267" s="569"/>
      <c r="AI267" s="569"/>
      <c r="AJ267" s="569"/>
      <c r="AK267" s="569"/>
      <c r="AL267" s="569"/>
      <c r="AM267" s="569"/>
      <c r="AN267" s="569"/>
      <c r="AO267" s="569"/>
      <c r="AP267" s="569"/>
    </row>
    <row r="268" spans="1:42" s="80" customFormat="1" x14ac:dyDescent="0.35">
      <c r="A268" s="574"/>
      <c r="B268" s="443" t="s">
        <v>391</v>
      </c>
      <c r="C268" s="442" t="s">
        <v>392</v>
      </c>
      <c r="D268" s="304">
        <v>0</v>
      </c>
      <c r="E268" s="304">
        <v>0</v>
      </c>
      <c r="F268" s="304">
        <v>0</v>
      </c>
      <c r="G268" s="55">
        <v>0</v>
      </c>
      <c r="H268" s="304">
        <v>0</v>
      </c>
      <c r="I268" s="304">
        <v>0</v>
      </c>
      <c r="J268" s="55">
        <v>0</v>
      </c>
      <c r="K268" s="55">
        <v>0</v>
      </c>
      <c r="L268" s="95"/>
      <c r="M268" s="95"/>
      <c r="N268" s="569"/>
      <c r="O268" s="569"/>
      <c r="P268" s="569"/>
      <c r="Q268" s="569"/>
      <c r="R268" s="569"/>
      <c r="S268" s="569"/>
      <c r="T268" s="569"/>
      <c r="U268" s="569"/>
      <c r="V268" s="569"/>
      <c r="W268" s="569"/>
      <c r="X268" s="569"/>
      <c r="Y268" s="569"/>
      <c r="Z268" s="569"/>
      <c r="AA268" s="569"/>
      <c r="AB268" s="569"/>
      <c r="AC268" s="569"/>
      <c r="AD268" s="569"/>
      <c r="AE268" s="569"/>
      <c r="AF268" s="569"/>
      <c r="AG268" s="569"/>
      <c r="AH268" s="569"/>
      <c r="AI268" s="569"/>
      <c r="AJ268" s="569"/>
      <c r="AK268" s="569"/>
      <c r="AL268" s="569"/>
      <c r="AM268" s="569"/>
      <c r="AN268" s="569"/>
      <c r="AO268" s="569"/>
      <c r="AP268" s="569"/>
    </row>
    <row r="269" spans="1:42" s="80" customFormat="1" x14ac:dyDescent="0.35">
      <c r="A269" s="574"/>
      <c r="B269" s="443" t="s">
        <v>393</v>
      </c>
      <c r="C269" s="442" t="s">
        <v>92</v>
      </c>
      <c r="D269" s="304">
        <v>0</v>
      </c>
      <c r="E269" s="304">
        <v>0</v>
      </c>
      <c r="F269" s="304">
        <v>0</v>
      </c>
      <c r="G269" s="55">
        <v>0</v>
      </c>
      <c r="H269" s="304">
        <v>0</v>
      </c>
      <c r="I269" s="304">
        <v>0</v>
      </c>
      <c r="J269" s="55">
        <v>0</v>
      </c>
      <c r="K269" s="55">
        <v>0</v>
      </c>
      <c r="L269" s="95"/>
      <c r="M269" s="95"/>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69"/>
      <c r="AL269" s="569"/>
      <c r="AM269" s="569"/>
      <c r="AN269" s="569"/>
      <c r="AO269" s="569"/>
      <c r="AP269" s="569"/>
    </row>
    <row r="270" spans="1:42" s="80" customFormat="1" x14ac:dyDescent="0.35">
      <c r="A270" s="574"/>
      <c r="B270" s="443" t="s">
        <v>394</v>
      </c>
      <c r="C270" s="442" t="s">
        <v>395</v>
      </c>
      <c r="D270" s="304">
        <v>0</v>
      </c>
      <c r="E270" s="304">
        <v>0</v>
      </c>
      <c r="F270" s="304">
        <v>0</v>
      </c>
      <c r="G270" s="55">
        <v>0</v>
      </c>
      <c r="H270" s="304">
        <v>0</v>
      </c>
      <c r="I270" s="304">
        <v>0</v>
      </c>
      <c r="J270" s="55">
        <v>0</v>
      </c>
      <c r="K270" s="55">
        <v>0</v>
      </c>
      <c r="L270" s="95"/>
      <c r="M270" s="95"/>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69"/>
      <c r="AL270" s="569"/>
      <c r="AM270" s="569"/>
      <c r="AN270" s="569"/>
      <c r="AO270" s="569"/>
      <c r="AP270" s="569"/>
    </row>
    <row r="271" spans="1:42" s="80" customFormat="1" x14ac:dyDescent="0.35">
      <c r="A271" s="574"/>
      <c r="B271" s="443" t="s">
        <v>396</v>
      </c>
      <c r="C271" s="442" t="s">
        <v>397</v>
      </c>
      <c r="D271" s="304">
        <v>0</v>
      </c>
      <c r="E271" s="304">
        <v>0</v>
      </c>
      <c r="F271" s="304">
        <v>0</v>
      </c>
      <c r="G271" s="55">
        <v>0</v>
      </c>
      <c r="H271" s="304">
        <v>0</v>
      </c>
      <c r="I271" s="304">
        <v>0</v>
      </c>
      <c r="J271" s="55">
        <v>0</v>
      </c>
      <c r="K271" s="55">
        <v>0</v>
      </c>
      <c r="L271" s="95"/>
      <c r="M271" s="95"/>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69"/>
      <c r="AL271" s="569"/>
      <c r="AM271" s="569"/>
      <c r="AN271" s="569"/>
      <c r="AO271" s="569"/>
      <c r="AP271" s="569"/>
    </row>
    <row r="272" spans="1:42" s="80" customFormat="1" x14ac:dyDescent="0.35">
      <c r="A272" s="574"/>
      <c r="B272" s="443" t="s">
        <v>398</v>
      </c>
      <c r="C272" s="442" t="s">
        <v>399</v>
      </c>
      <c r="D272" s="304">
        <v>0</v>
      </c>
      <c r="E272" s="304">
        <v>0</v>
      </c>
      <c r="F272" s="304">
        <v>0</v>
      </c>
      <c r="G272" s="55">
        <v>0</v>
      </c>
      <c r="H272" s="304">
        <v>0</v>
      </c>
      <c r="I272" s="304">
        <v>0</v>
      </c>
      <c r="J272" s="55">
        <v>0</v>
      </c>
      <c r="K272" s="55">
        <v>0</v>
      </c>
      <c r="L272" s="95"/>
      <c r="M272" s="95"/>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69"/>
      <c r="AL272" s="569"/>
      <c r="AM272" s="569"/>
      <c r="AN272" s="569"/>
      <c r="AO272" s="569"/>
      <c r="AP272" s="569"/>
    </row>
    <row r="273" spans="1:42" s="80" customFormat="1" x14ac:dyDescent="0.35">
      <c r="A273" s="574"/>
      <c r="B273" s="443" t="s">
        <v>400</v>
      </c>
      <c r="C273" s="442" t="s">
        <v>401</v>
      </c>
      <c r="D273" s="304">
        <v>0</v>
      </c>
      <c r="E273" s="304">
        <v>0</v>
      </c>
      <c r="F273" s="304">
        <v>0</v>
      </c>
      <c r="G273" s="55">
        <v>0</v>
      </c>
      <c r="H273" s="304">
        <v>0</v>
      </c>
      <c r="I273" s="304">
        <v>0</v>
      </c>
      <c r="J273" s="55">
        <v>0</v>
      </c>
      <c r="K273" s="55">
        <v>0</v>
      </c>
      <c r="L273" s="95"/>
      <c r="M273" s="95"/>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69"/>
      <c r="AL273" s="569"/>
      <c r="AM273" s="569"/>
      <c r="AN273" s="569"/>
      <c r="AO273" s="569"/>
      <c r="AP273" s="569"/>
    </row>
    <row r="274" spans="1:42" s="80" customFormat="1" x14ac:dyDescent="0.35">
      <c r="A274" s="574"/>
      <c r="B274" s="443" t="s">
        <v>402</v>
      </c>
      <c r="C274" s="442" t="s">
        <v>403</v>
      </c>
      <c r="D274" s="304">
        <v>0</v>
      </c>
      <c r="E274" s="304">
        <v>0</v>
      </c>
      <c r="F274" s="304">
        <v>0</v>
      </c>
      <c r="G274" s="55">
        <v>0</v>
      </c>
      <c r="H274" s="304">
        <v>0</v>
      </c>
      <c r="I274" s="304">
        <v>0</v>
      </c>
      <c r="J274" s="55">
        <v>0</v>
      </c>
      <c r="K274" s="55">
        <v>0</v>
      </c>
      <c r="L274" s="95"/>
      <c r="M274" s="95"/>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69"/>
      <c r="AL274" s="569"/>
      <c r="AM274" s="569"/>
      <c r="AN274" s="569"/>
      <c r="AO274" s="569"/>
      <c r="AP274" s="569"/>
    </row>
    <row r="275" spans="1:42" s="80" customFormat="1" x14ac:dyDescent="0.35">
      <c r="A275" s="574"/>
      <c r="B275" s="443" t="s">
        <v>404</v>
      </c>
      <c r="C275" s="442" t="s">
        <v>405</v>
      </c>
      <c r="D275" s="302">
        <f t="shared" ref="D275:K275" si="41">SUM(D264:D274)</f>
        <v>0</v>
      </c>
      <c r="E275" s="302">
        <f t="shared" si="41"/>
        <v>0</v>
      </c>
      <c r="F275" s="302">
        <f t="shared" si="41"/>
        <v>0</v>
      </c>
      <c r="G275" s="302">
        <f t="shared" si="41"/>
        <v>0</v>
      </c>
      <c r="H275" s="302">
        <f t="shared" si="41"/>
        <v>0</v>
      </c>
      <c r="I275" s="302">
        <f t="shared" si="41"/>
        <v>0</v>
      </c>
      <c r="J275" s="52">
        <f t="shared" si="41"/>
        <v>0</v>
      </c>
      <c r="K275" s="52">
        <f t="shared" si="41"/>
        <v>0</v>
      </c>
      <c r="L275" s="95"/>
      <c r="M275" s="95"/>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69"/>
      <c r="AL275" s="569"/>
      <c r="AM275" s="569"/>
      <c r="AN275" s="569"/>
      <c r="AO275" s="569"/>
      <c r="AP275" s="569"/>
    </row>
    <row r="276" spans="1:42" s="80" customFormat="1" x14ac:dyDescent="0.35">
      <c r="A276" s="574"/>
      <c r="B276" s="443"/>
      <c r="C276" s="442"/>
      <c r="D276" s="309"/>
      <c r="E276" s="309"/>
      <c r="F276" s="309"/>
      <c r="G276" s="309"/>
      <c r="H276" s="309"/>
      <c r="I276" s="309"/>
      <c r="J276" s="56"/>
      <c r="K276" s="56"/>
      <c r="L276" s="95"/>
      <c r="M276" s="95"/>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69"/>
      <c r="AL276" s="569"/>
      <c r="AM276" s="569"/>
      <c r="AN276" s="569"/>
      <c r="AO276" s="569"/>
      <c r="AP276" s="569"/>
    </row>
    <row r="277" spans="1:42" s="80" customFormat="1" ht="13" x14ac:dyDescent="0.35">
      <c r="A277" s="574"/>
      <c r="B277" s="162">
        <v>6</v>
      </c>
      <c r="C277" s="98" t="s">
        <v>406</v>
      </c>
      <c r="D277" s="309"/>
      <c r="E277" s="309"/>
      <c r="F277" s="309"/>
      <c r="G277" s="309"/>
      <c r="H277" s="309"/>
      <c r="I277" s="309"/>
      <c r="J277" s="56"/>
      <c r="K277" s="56"/>
      <c r="L277" s="95"/>
      <c r="M277" s="95"/>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69"/>
      <c r="AL277" s="569"/>
      <c r="AM277" s="569"/>
      <c r="AN277" s="569"/>
      <c r="AO277" s="569"/>
      <c r="AP277" s="569"/>
    </row>
    <row r="278" spans="1:42" s="80" customFormat="1" x14ac:dyDescent="0.35">
      <c r="A278" s="574"/>
      <c r="B278" s="443" t="s">
        <v>407</v>
      </c>
      <c r="C278" s="442" t="s">
        <v>408</v>
      </c>
      <c r="D278" s="304">
        <v>0</v>
      </c>
      <c r="E278" s="304">
        <v>0</v>
      </c>
      <c r="F278" s="304">
        <v>0</v>
      </c>
      <c r="G278" s="55">
        <v>0</v>
      </c>
      <c r="H278" s="304">
        <v>0</v>
      </c>
      <c r="I278" s="304">
        <v>0</v>
      </c>
      <c r="J278" s="55">
        <v>0</v>
      </c>
      <c r="K278" s="55">
        <v>0</v>
      </c>
      <c r="L278" s="95"/>
      <c r="M278" s="95"/>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69"/>
      <c r="AL278" s="569"/>
      <c r="AM278" s="569"/>
      <c r="AN278" s="569"/>
      <c r="AO278" s="569"/>
      <c r="AP278" s="569"/>
    </row>
    <row r="279" spans="1:42" s="80" customFormat="1" x14ac:dyDescent="0.35">
      <c r="A279" s="574"/>
      <c r="B279" s="443" t="s">
        <v>409</v>
      </c>
      <c r="C279" s="442" t="s">
        <v>410</v>
      </c>
      <c r="D279" s="304">
        <v>0</v>
      </c>
      <c r="E279" s="304">
        <v>0</v>
      </c>
      <c r="F279" s="304">
        <v>0</v>
      </c>
      <c r="G279" s="55">
        <v>0</v>
      </c>
      <c r="H279" s="304">
        <v>0</v>
      </c>
      <c r="I279" s="304">
        <v>0</v>
      </c>
      <c r="J279" s="55">
        <v>0</v>
      </c>
      <c r="K279" s="55">
        <v>0</v>
      </c>
      <c r="L279" s="95"/>
      <c r="M279" s="95"/>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69"/>
      <c r="AL279" s="569"/>
      <c r="AM279" s="569"/>
      <c r="AN279" s="569"/>
      <c r="AO279" s="569"/>
      <c r="AP279" s="569"/>
    </row>
    <row r="280" spans="1:42" s="80" customFormat="1" x14ac:dyDescent="0.35">
      <c r="A280" s="574"/>
      <c r="B280" s="443" t="s">
        <v>411</v>
      </c>
      <c r="C280" s="442" t="s">
        <v>412</v>
      </c>
      <c r="D280" s="304">
        <v>0</v>
      </c>
      <c r="E280" s="304">
        <v>0</v>
      </c>
      <c r="F280" s="304">
        <v>0</v>
      </c>
      <c r="G280" s="55">
        <v>0</v>
      </c>
      <c r="H280" s="304">
        <v>0</v>
      </c>
      <c r="I280" s="304">
        <v>0</v>
      </c>
      <c r="J280" s="55">
        <v>0</v>
      </c>
      <c r="K280" s="55">
        <v>0</v>
      </c>
      <c r="L280" s="95"/>
      <c r="M280" s="95"/>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69"/>
      <c r="AL280" s="569"/>
      <c r="AM280" s="569"/>
      <c r="AN280" s="569"/>
      <c r="AO280" s="569"/>
      <c r="AP280" s="569"/>
    </row>
    <row r="281" spans="1:42" s="80" customFormat="1" x14ac:dyDescent="0.35">
      <c r="A281" s="574"/>
      <c r="B281" s="443" t="s">
        <v>413</v>
      </c>
      <c r="C281" s="442" t="s">
        <v>414</v>
      </c>
      <c r="D281" s="304">
        <v>0</v>
      </c>
      <c r="E281" s="304">
        <v>0</v>
      </c>
      <c r="F281" s="304">
        <v>0</v>
      </c>
      <c r="G281" s="55">
        <v>0</v>
      </c>
      <c r="H281" s="304">
        <v>0</v>
      </c>
      <c r="I281" s="304">
        <v>0</v>
      </c>
      <c r="J281" s="55">
        <v>0</v>
      </c>
      <c r="K281" s="55">
        <v>0</v>
      </c>
      <c r="L281" s="95"/>
      <c r="M281" s="95"/>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69"/>
      <c r="AL281" s="569"/>
      <c r="AM281" s="569"/>
      <c r="AN281" s="569"/>
      <c r="AO281" s="569"/>
      <c r="AP281" s="569"/>
    </row>
    <row r="282" spans="1:42" s="80" customFormat="1" x14ac:dyDescent="0.35">
      <c r="A282" s="574"/>
      <c r="B282" s="443" t="s">
        <v>415</v>
      </c>
      <c r="C282" s="442" t="s">
        <v>416</v>
      </c>
      <c r="D282" s="304">
        <v>0</v>
      </c>
      <c r="E282" s="304">
        <v>0</v>
      </c>
      <c r="F282" s="304">
        <v>0</v>
      </c>
      <c r="G282" s="55">
        <v>0</v>
      </c>
      <c r="H282" s="304">
        <v>0</v>
      </c>
      <c r="I282" s="304">
        <v>0</v>
      </c>
      <c r="J282" s="55">
        <v>0</v>
      </c>
      <c r="K282" s="55">
        <v>0</v>
      </c>
      <c r="L282" s="95"/>
      <c r="M282" s="95"/>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69"/>
      <c r="AL282" s="569"/>
      <c r="AM282" s="569"/>
      <c r="AN282" s="569"/>
      <c r="AO282" s="569"/>
      <c r="AP282" s="569"/>
    </row>
    <row r="283" spans="1:42" s="80" customFormat="1" x14ac:dyDescent="0.35">
      <c r="A283" s="574"/>
      <c r="B283" s="443" t="s">
        <v>417</v>
      </c>
      <c r="C283" s="442" t="s">
        <v>418</v>
      </c>
      <c r="D283" s="304">
        <v>0</v>
      </c>
      <c r="E283" s="304">
        <v>0</v>
      </c>
      <c r="F283" s="304">
        <v>0</v>
      </c>
      <c r="G283" s="55">
        <v>0</v>
      </c>
      <c r="H283" s="304">
        <v>0</v>
      </c>
      <c r="I283" s="304">
        <v>0</v>
      </c>
      <c r="J283" s="55">
        <v>0</v>
      </c>
      <c r="K283" s="55">
        <v>0</v>
      </c>
      <c r="L283" s="95"/>
      <c r="M283" s="95"/>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69"/>
      <c r="AL283" s="569"/>
      <c r="AM283" s="569"/>
      <c r="AN283" s="569"/>
      <c r="AO283" s="569"/>
      <c r="AP283" s="569"/>
    </row>
    <row r="284" spans="1:42" s="80" customFormat="1" x14ac:dyDescent="0.35">
      <c r="A284" s="574"/>
      <c r="B284" s="443" t="s">
        <v>419</v>
      </c>
      <c r="C284" s="442" t="s">
        <v>420</v>
      </c>
      <c r="D284" s="304">
        <v>0</v>
      </c>
      <c r="E284" s="304">
        <v>0</v>
      </c>
      <c r="F284" s="304">
        <v>0</v>
      </c>
      <c r="G284" s="55">
        <v>0</v>
      </c>
      <c r="H284" s="304">
        <v>0</v>
      </c>
      <c r="I284" s="304">
        <v>0</v>
      </c>
      <c r="J284" s="55">
        <v>0</v>
      </c>
      <c r="K284" s="55">
        <v>0</v>
      </c>
      <c r="L284" s="95"/>
      <c r="M284" s="95"/>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69"/>
      <c r="AL284" s="569"/>
      <c r="AM284" s="569"/>
      <c r="AN284" s="569"/>
      <c r="AO284" s="569"/>
      <c r="AP284" s="569"/>
    </row>
    <row r="285" spans="1:42" s="80" customFormat="1" x14ac:dyDescent="0.35">
      <c r="A285" s="574"/>
      <c r="B285" s="443" t="s">
        <v>421</v>
      </c>
      <c r="C285" s="442" t="s">
        <v>403</v>
      </c>
      <c r="D285" s="304">
        <v>0</v>
      </c>
      <c r="E285" s="304">
        <v>0</v>
      </c>
      <c r="F285" s="304">
        <v>0</v>
      </c>
      <c r="G285" s="55">
        <v>0</v>
      </c>
      <c r="H285" s="304">
        <v>0</v>
      </c>
      <c r="I285" s="304">
        <v>0</v>
      </c>
      <c r="J285" s="55">
        <v>0</v>
      </c>
      <c r="K285" s="55">
        <v>0</v>
      </c>
      <c r="L285" s="95"/>
      <c r="M285" s="95"/>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69"/>
      <c r="AL285" s="569"/>
      <c r="AM285" s="569"/>
      <c r="AN285" s="569"/>
      <c r="AO285" s="569"/>
      <c r="AP285" s="569"/>
    </row>
    <row r="286" spans="1:42" s="80" customFormat="1" x14ac:dyDescent="0.35">
      <c r="A286" s="574"/>
      <c r="B286" s="443" t="s">
        <v>422</v>
      </c>
      <c r="C286" s="442" t="s">
        <v>423</v>
      </c>
      <c r="D286" s="511">
        <f t="shared" ref="D286:I286" si="42">SUM(D278:D285)</f>
        <v>0</v>
      </c>
      <c r="E286" s="511">
        <f>SUM(E278:E285)</f>
        <v>0</v>
      </c>
      <c r="F286" s="511">
        <f t="shared" si="42"/>
        <v>0</v>
      </c>
      <c r="G286" s="511">
        <f t="shared" si="42"/>
        <v>0</v>
      </c>
      <c r="H286" s="511">
        <f t="shared" si="42"/>
        <v>0</v>
      </c>
      <c r="I286" s="511">
        <f t="shared" si="42"/>
        <v>0</v>
      </c>
      <c r="J286" s="579">
        <f>SUM(J278:J285)</f>
        <v>0</v>
      </c>
      <c r="K286" s="579">
        <f>SUM(K278:K285)</f>
        <v>0</v>
      </c>
      <c r="L286" s="95"/>
      <c r="M286" s="95"/>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69"/>
      <c r="AL286" s="569"/>
      <c r="AM286" s="569"/>
      <c r="AN286" s="569"/>
      <c r="AO286" s="569"/>
      <c r="AP286" s="569"/>
    </row>
    <row r="287" spans="1:42" s="80" customFormat="1" x14ac:dyDescent="0.35">
      <c r="A287" s="574"/>
      <c r="B287" s="443"/>
      <c r="C287" s="442"/>
      <c r="D287" s="508"/>
      <c r="E287" s="508"/>
      <c r="F287" s="508"/>
      <c r="G287" s="508"/>
      <c r="H287" s="508"/>
      <c r="I287" s="508"/>
      <c r="J287" s="509"/>
      <c r="K287" s="509"/>
      <c r="L287" s="95"/>
      <c r="M287" s="95"/>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69"/>
      <c r="AL287" s="569"/>
      <c r="AM287" s="569"/>
      <c r="AN287" s="569"/>
      <c r="AO287" s="569"/>
      <c r="AP287" s="569"/>
    </row>
    <row r="288" spans="1:42" s="62" customFormat="1" ht="13" x14ac:dyDescent="0.35">
      <c r="A288" s="20"/>
      <c r="B288" s="162">
        <v>7</v>
      </c>
      <c r="C288" s="98" t="s">
        <v>424</v>
      </c>
      <c r="D288" s="311">
        <f t="shared" ref="D288:I288" si="43">SUM(D261, D275, D286)</f>
        <v>0</v>
      </c>
      <c r="E288" s="311">
        <f>SUM(E261, E275, E286)</f>
        <v>0</v>
      </c>
      <c r="F288" s="311">
        <f t="shared" si="43"/>
        <v>0</v>
      </c>
      <c r="G288" s="311">
        <f t="shared" si="43"/>
        <v>0</v>
      </c>
      <c r="H288" s="311">
        <f t="shared" si="43"/>
        <v>0</v>
      </c>
      <c r="I288" s="311">
        <f t="shared" si="43"/>
        <v>0</v>
      </c>
      <c r="J288" s="67">
        <f>SUM(J261, J275, J286)</f>
        <v>0</v>
      </c>
      <c r="K288" s="67">
        <f>SUM(K261, K275, K286)</f>
        <v>0</v>
      </c>
      <c r="L288" s="96"/>
      <c r="M288" s="96"/>
      <c r="N288" s="367"/>
      <c r="O288" s="367"/>
      <c r="P288" s="367"/>
      <c r="Q288" s="367"/>
      <c r="R288" s="367"/>
      <c r="S288" s="367"/>
      <c r="T288" s="367"/>
      <c r="U288" s="367"/>
      <c r="V288" s="367"/>
      <c r="W288" s="367"/>
      <c r="X288" s="367"/>
      <c r="Y288" s="367"/>
      <c r="Z288" s="367"/>
      <c r="AA288" s="367"/>
      <c r="AB288" s="367"/>
      <c r="AC288" s="367"/>
      <c r="AD288" s="367"/>
      <c r="AE288" s="367"/>
      <c r="AF288" s="367"/>
      <c r="AG288" s="367"/>
      <c r="AH288" s="367"/>
      <c r="AI288" s="367"/>
      <c r="AJ288" s="367"/>
      <c r="AK288" s="367"/>
      <c r="AL288" s="367"/>
      <c r="AM288" s="367"/>
      <c r="AN288" s="367"/>
      <c r="AO288" s="367"/>
      <c r="AP288" s="367"/>
    </row>
    <row r="289" spans="1:42" s="80" customFormat="1" x14ac:dyDescent="0.35">
      <c r="A289" s="574"/>
      <c r="B289" s="443"/>
      <c r="C289" s="442"/>
      <c r="D289" s="309"/>
      <c r="E289" s="309"/>
      <c r="F289" s="309"/>
      <c r="G289" s="309"/>
      <c r="H289" s="309"/>
      <c r="I289" s="309"/>
      <c r="J289" s="56"/>
      <c r="K289" s="56"/>
      <c r="L289" s="95"/>
      <c r="M289" s="95"/>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69"/>
      <c r="AL289" s="569"/>
      <c r="AM289" s="569"/>
      <c r="AN289" s="569"/>
      <c r="AO289" s="569"/>
      <c r="AP289" s="569"/>
    </row>
    <row r="290" spans="1:42" s="80" customFormat="1" x14ac:dyDescent="0.35">
      <c r="A290" s="574"/>
      <c r="B290" s="443">
        <v>8</v>
      </c>
      <c r="C290" s="442" t="s">
        <v>425</v>
      </c>
      <c r="D290" s="304">
        <v>0</v>
      </c>
      <c r="E290" s="304">
        <v>0</v>
      </c>
      <c r="F290" s="304">
        <v>0</v>
      </c>
      <c r="G290" s="303">
        <f>E291</f>
        <v>0</v>
      </c>
      <c r="H290" s="304">
        <v>0</v>
      </c>
      <c r="I290" s="303">
        <f>H291</f>
        <v>0</v>
      </c>
      <c r="J290" s="54">
        <f>I291</f>
        <v>0</v>
      </c>
      <c r="K290" s="54">
        <f>J291</f>
        <v>0</v>
      </c>
      <c r="L290" s="95"/>
      <c r="M290" s="95"/>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69"/>
      <c r="AL290" s="569"/>
      <c r="AM290" s="569"/>
      <c r="AN290" s="569"/>
      <c r="AO290" s="569"/>
      <c r="AP290" s="569"/>
    </row>
    <row r="291" spans="1:42" s="62" customFormat="1" ht="15.75" customHeight="1" x14ac:dyDescent="0.35">
      <c r="A291" s="99"/>
      <c r="B291" s="163">
        <v>9</v>
      </c>
      <c r="C291" s="314" t="s">
        <v>426</v>
      </c>
      <c r="D291" s="312">
        <f t="shared" ref="D291:I291" si="44">SUM(D288, D290)</f>
        <v>0</v>
      </c>
      <c r="E291" s="312">
        <f>SUM(E288, E290)</f>
        <v>0</v>
      </c>
      <c r="F291" s="312">
        <f t="shared" si="44"/>
        <v>0</v>
      </c>
      <c r="G291" s="312">
        <f t="shared" si="44"/>
        <v>0</v>
      </c>
      <c r="H291" s="312">
        <f t="shared" si="44"/>
        <v>0</v>
      </c>
      <c r="I291" s="312">
        <f t="shared" si="44"/>
        <v>0</v>
      </c>
      <c r="J291" s="57">
        <f>SUM(J288, J290)</f>
        <v>0</v>
      </c>
      <c r="K291" s="57">
        <f>SUM(K288, K290)</f>
        <v>0</v>
      </c>
      <c r="L291" s="96"/>
      <c r="M291" s="96"/>
      <c r="N291" s="367"/>
      <c r="O291" s="367"/>
      <c r="P291" s="367"/>
      <c r="Q291" s="367"/>
      <c r="R291" s="367"/>
      <c r="S291" s="367"/>
      <c r="T291" s="367"/>
      <c r="U291" s="367"/>
      <c r="V291" s="367"/>
      <c r="W291" s="367"/>
      <c r="X291" s="367"/>
      <c r="Y291" s="367"/>
      <c r="Z291" s="367"/>
      <c r="AA291" s="367"/>
      <c r="AB291" s="367"/>
      <c r="AC291" s="367"/>
      <c r="AD291" s="367"/>
      <c r="AE291" s="367"/>
      <c r="AF291" s="367"/>
      <c r="AG291" s="367"/>
      <c r="AH291" s="367"/>
      <c r="AI291" s="367"/>
      <c r="AJ291" s="367"/>
      <c r="AK291" s="367"/>
      <c r="AL291" s="367"/>
      <c r="AM291" s="367"/>
      <c r="AN291" s="367"/>
      <c r="AO291" s="367"/>
      <c r="AP291" s="367"/>
    </row>
    <row r="292" spans="1:42" s="357" customFormat="1" ht="13" x14ac:dyDescent="0.35">
      <c r="A292" s="571"/>
      <c r="B292" s="32" t="s">
        <v>427</v>
      </c>
      <c r="C292" s="122"/>
      <c r="D292" s="593"/>
      <c r="E292" s="593"/>
      <c r="F292" s="593"/>
      <c r="G292" s="593"/>
      <c r="H292" s="583"/>
      <c r="I292" s="583"/>
      <c r="J292" s="594"/>
      <c r="K292" s="595"/>
      <c r="L292" s="569"/>
      <c r="M292" s="355"/>
      <c r="N292" s="356"/>
      <c r="O292" s="356"/>
      <c r="P292" s="95"/>
      <c r="Q292" s="95"/>
      <c r="R292" s="95"/>
      <c r="S292" s="95"/>
      <c r="T292" s="569"/>
      <c r="U292" s="569"/>
      <c r="V292" s="569"/>
      <c r="W292" s="569"/>
      <c r="X292" s="569"/>
      <c r="Y292" s="569"/>
      <c r="Z292" s="569"/>
      <c r="AA292" s="569"/>
      <c r="AB292" s="569"/>
      <c r="AC292" s="569"/>
      <c r="AD292" s="569"/>
      <c r="AE292" s="569"/>
      <c r="AF292" s="569"/>
      <c r="AG292" s="569"/>
      <c r="AH292" s="569"/>
      <c r="AI292" s="569"/>
      <c r="AJ292" s="569"/>
      <c r="AK292" s="569"/>
      <c r="AL292" s="569"/>
      <c r="AM292" s="569"/>
      <c r="AN292" s="569"/>
      <c r="AO292" s="569"/>
      <c r="AP292" s="569"/>
    </row>
    <row r="293" spans="1:42" s="357" customFormat="1" x14ac:dyDescent="0.35">
      <c r="A293" s="574"/>
      <c r="B293" s="443">
        <v>1</v>
      </c>
      <c r="C293" s="460" t="s">
        <v>428</v>
      </c>
      <c r="D293" s="53"/>
      <c r="E293" s="53"/>
      <c r="F293" s="53"/>
      <c r="G293" s="53"/>
      <c r="H293" s="304">
        <v>0</v>
      </c>
      <c r="I293" s="304">
        <v>0</v>
      </c>
      <c r="J293" s="304">
        <v>0</v>
      </c>
      <c r="K293" s="304">
        <v>0</v>
      </c>
      <c r="L293" s="569"/>
      <c r="M293" s="355"/>
      <c r="N293" s="356"/>
      <c r="O293" s="356"/>
      <c r="P293" s="95"/>
      <c r="Q293" s="95"/>
      <c r="R293" s="95"/>
      <c r="S293" s="95"/>
      <c r="T293" s="569"/>
      <c r="U293" s="569"/>
      <c r="V293" s="569"/>
      <c r="W293" s="569"/>
      <c r="X293" s="569"/>
      <c r="Y293" s="569"/>
      <c r="Z293" s="569"/>
      <c r="AA293" s="569"/>
      <c r="AB293" s="569"/>
      <c r="AC293" s="569"/>
      <c r="AD293" s="569"/>
      <c r="AE293" s="569"/>
      <c r="AF293" s="569"/>
      <c r="AG293" s="569"/>
      <c r="AH293" s="569"/>
      <c r="AI293" s="569"/>
      <c r="AJ293" s="569"/>
      <c r="AK293" s="569"/>
      <c r="AL293" s="569"/>
      <c r="AM293" s="569"/>
      <c r="AN293" s="569"/>
      <c r="AO293" s="569"/>
      <c r="AP293" s="569"/>
    </row>
    <row r="294" spans="1:42" s="357" customFormat="1" x14ac:dyDescent="0.35">
      <c r="A294" s="574"/>
      <c r="B294" s="443">
        <v>2</v>
      </c>
      <c r="C294" s="460" t="s">
        <v>429</v>
      </c>
      <c r="D294" s="53"/>
      <c r="E294" s="53"/>
      <c r="F294" s="53"/>
      <c r="G294" s="53"/>
      <c r="H294" s="304">
        <v>0</v>
      </c>
      <c r="I294" s="304">
        <v>0</v>
      </c>
      <c r="J294" s="304">
        <v>0</v>
      </c>
      <c r="K294" s="304">
        <v>0</v>
      </c>
      <c r="L294" s="569"/>
      <c r="M294" s="355"/>
      <c r="N294" s="356"/>
      <c r="O294" s="356"/>
      <c r="P294" s="95"/>
      <c r="Q294" s="95"/>
      <c r="R294" s="95"/>
      <c r="S294" s="95"/>
      <c r="T294" s="569"/>
      <c r="U294" s="569"/>
      <c r="V294" s="569"/>
      <c r="W294" s="569"/>
      <c r="X294" s="569"/>
      <c r="Y294" s="569"/>
      <c r="Z294" s="569"/>
      <c r="AA294" s="569"/>
      <c r="AB294" s="569"/>
      <c r="AC294" s="569"/>
      <c r="AD294" s="569"/>
      <c r="AE294" s="569"/>
      <c r="AF294" s="569"/>
      <c r="AG294" s="569"/>
      <c r="AH294" s="569"/>
      <c r="AI294" s="569"/>
      <c r="AJ294" s="569"/>
      <c r="AK294" s="569"/>
      <c r="AL294" s="569"/>
      <c r="AM294" s="569"/>
      <c r="AN294" s="569"/>
      <c r="AO294" s="569"/>
      <c r="AP294" s="569"/>
    </row>
    <row r="295" spans="1:42" s="357" customFormat="1" x14ac:dyDescent="0.35">
      <c r="A295" s="574"/>
      <c r="B295" s="443">
        <v>3</v>
      </c>
      <c r="C295" s="460" t="s">
        <v>430</v>
      </c>
      <c r="D295" s="53"/>
      <c r="E295" s="53"/>
      <c r="F295" s="53"/>
      <c r="G295" s="53"/>
      <c r="H295" s="304">
        <v>0</v>
      </c>
      <c r="I295" s="304">
        <v>0</v>
      </c>
      <c r="J295" s="304">
        <v>0</v>
      </c>
      <c r="K295" s="304">
        <v>0</v>
      </c>
      <c r="L295" s="569"/>
      <c r="M295" s="355"/>
      <c r="N295" s="356"/>
      <c r="O295" s="356"/>
      <c r="P295" s="95"/>
      <c r="Q295" s="95"/>
      <c r="R295" s="95"/>
      <c r="S295" s="95"/>
      <c r="T295" s="569"/>
      <c r="U295" s="569"/>
      <c r="V295" s="569"/>
      <c r="W295" s="569"/>
      <c r="X295" s="569"/>
      <c r="Y295" s="569"/>
      <c r="Z295" s="569"/>
      <c r="AA295" s="569"/>
      <c r="AB295" s="569"/>
      <c r="AC295" s="569"/>
      <c r="AD295" s="569"/>
      <c r="AE295" s="569"/>
      <c r="AF295" s="569"/>
      <c r="AG295" s="569"/>
      <c r="AH295" s="569"/>
      <c r="AI295" s="569"/>
      <c r="AJ295" s="569"/>
      <c r="AK295" s="569"/>
      <c r="AL295" s="569"/>
      <c r="AM295" s="569"/>
      <c r="AN295" s="569"/>
      <c r="AO295" s="569"/>
      <c r="AP295" s="569"/>
    </row>
    <row r="296" spans="1:42" s="357" customFormat="1" x14ac:dyDescent="0.35">
      <c r="A296" s="574"/>
      <c r="B296" s="443"/>
      <c r="C296" s="460"/>
      <c r="D296" s="53"/>
      <c r="E296" s="53"/>
      <c r="F296" s="53"/>
      <c r="G296" s="53"/>
      <c r="H296" s="303"/>
      <c r="I296" s="303"/>
      <c r="J296" s="303"/>
      <c r="K296" s="303"/>
      <c r="L296" s="569"/>
      <c r="M296" s="355"/>
      <c r="N296" s="356"/>
      <c r="O296" s="356"/>
      <c r="P296" s="95"/>
      <c r="Q296" s="95"/>
      <c r="R296" s="95"/>
      <c r="S296" s="95"/>
      <c r="T296" s="569"/>
      <c r="U296" s="569"/>
      <c r="V296" s="569"/>
      <c r="W296" s="569"/>
      <c r="X296" s="569"/>
      <c r="Y296" s="569"/>
      <c r="Z296" s="569"/>
      <c r="AA296" s="569"/>
      <c r="AB296" s="569"/>
      <c r="AC296" s="569"/>
      <c r="AD296" s="569"/>
      <c r="AE296" s="569"/>
      <c r="AF296" s="569"/>
      <c r="AG296" s="569"/>
      <c r="AH296" s="569"/>
      <c r="AI296" s="569"/>
      <c r="AJ296" s="569"/>
      <c r="AK296" s="569"/>
      <c r="AL296" s="569"/>
      <c r="AM296" s="569"/>
      <c r="AN296" s="569"/>
      <c r="AO296" s="569"/>
      <c r="AP296" s="569"/>
    </row>
    <row r="297" spans="1:42" s="357" customFormat="1" x14ac:dyDescent="0.35">
      <c r="A297" s="574"/>
      <c r="B297" s="443" t="s">
        <v>431</v>
      </c>
      <c r="C297" s="460" t="s">
        <v>432</v>
      </c>
      <c r="D297" s="53"/>
      <c r="E297" s="53"/>
      <c r="F297" s="53"/>
      <c r="G297" s="53"/>
      <c r="H297" s="304">
        <v>0</v>
      </c>
      <c r="I297" s="304">
        <v>0</v>
      </c>
      <c r="J297" s="304">
        <v>0</v>
      </c>
      <c r="K297" s="304">
        <v>0</v>
      </c>
      <c r="L297" s="569"/>
      <c r="M297" s="355"/>
      <c r="N297" s="356"/>
      <c r="O297" s="356"/>
      <c r="P297" s="95"/>
      <c r="Q297" s="95"/>
      <c r="R297" s="95"/>
      <c r="S297" s="95"/>
      <c r="T297" s="569"/>
      <c r="U297" s="569"/>
      <c r="V297" s="569"/>
      <c r="W297" s="569"/>
      <c r="X297" s="569"/>
      <c r="Y297" s="569"/>
      <c r="Z297" s="569"/>
      <c r="AA297" s="569"/>
      <c r="AB297" s="569"/>
      <c r="AC297" s="569"/>
      <c r="AD297" s="569"/>
      <c r="AE297" s="569"/>
      <c r="AF297" s="569"/>
      <c r="AG297" s="569"/>
      <c r="AH297" s="569"/>
      <c r="AI297" s="569"/>
      <c r="AJ297" s="569"/>
      <c r="AK297" s="569"/>
      <c r="AL297" s="569"/>
      <c r="AM297" s="569"/>
      <c r="AN297" s="569"/>
      <c r="AO297" s="569"/>
      <c r="AP297" s="569"/>
    </row>
    <row r="298" spans="1:42" s="357" customFormat="1" x14ac:dyDescent="0.35">
      <c r="A298" s="573"/>
      <c r="B298" s="596" t="s">
        <v>433</v>
      </c>
      <c r="C298" s="597" t="s">
        <v>434</v>
      </c>
      <c r="D298" s="359"/>
      <c r="E298" s="359"/>
      <c r="F298" s="359"/>
      <c r="G298" s="359"/>
      <c r="H298" s="360" t="s">
        <v>435</v>
      </c>
      <c r="I298" s="360" t="s">
        <v>435</v>
      </c>
      <c r="J298" s="360" t="s">
        <v>435</v>
      </c>
      <c r="K298" s="360" t="s">
        <v>435</v>
      </c>
      <c r="L298" s="569"/>
      <c r="M298" s="355"/>
      <c r="N298" s="356"/>
      <c r="O298" s="356"/>
      <c r="P298" s="95"/>
      <c r="Q298" s="95"/>
      <c r="R298" s="95"/>
      <c r="S298" s="95"/>
      <c r="T298" s="569"/>
      <c r="U298" s="569"/>
      <c r="V298" s="569"/>
      <c r="W298" s="569"/>
      <c r="X298" s="569"/>
      <c r="Y298" s="569"/>
      <c r="Z298" s="569"/>
      <c r="AA298" s="569"/>
      <c r="AB298" s="569"/>
      <c r="AC298" s="569"/>
      <c r="AD298" s="569"/>
      <c r="AE298" s="569"/>
      <c r="AF298" s="569"/>
      <c r="AG298" s="569"/>
      <c r="AH298" s="569"/>
      <c r="AI298" s="569"/>
      <c r="AJ298" s="569"/>
      <c r="AK298" s="569"/>
      <c r="AL298" s="569"/>
      <c r="AM298" s="569"/>
      <c r="AN298" s="569"/>
      <c r="AO298" s="569"/>
      <c r="AP298" s="569"/>
    </row>
    <row r="299" spans="1:42" s="97" customFormat="1" x14ac:dyDescent="0.35">
      <c r="A299" s="492"/>
      <c r="B299" s="565"/>
      <c r="C299" s="598"/>
      <c r="D299" s="599"/>
      <c r="E299" s="599"/>
      <c r="F299" s="599"/>
      <c r="G299" s="599"/>
      <c r="H299" s="599"/>
      <c r="I299" s="599"/>
      <c r="J299" s="599"/>
      <c r="K299" s="599"/>
      <c r="L299" s="492"/>
      <c r="M299" s="492"/>
      <c r="N299" s="492"/>
      <c r="O299" s="492"/>
      <c r="P299" s="492"/>
      <c r="Q299" s="492"/>
      <c r="R299" s="492"/>
      <c r="S299" s="492"/>
      <c r="T299" s="492"/>
      <c r="U299" s="492"/>
      <c r="V299" s="492"/>
      <c r="W299" s="492"/>
      <c r="X299" s="492"/>
      <c r="Y299" s="492"/>
      <c r="Z299" s="492"/>
      <c r="AA299" s="492"/>
      <c r="AB299" s="492"/>
      <c r="AC299" s="492"/>
      <c r="AD299" s="492"/>
      <c r="AE299" s="492"/>
      <c r="AF299" s="492"/>
      <c r="AG299" s="492"/>
      <c r="AH299" s="492"/>
      <c r="AI299" s="492"/>
      <c r="AJ299" s="492"/>
      <c r="AK299" s="492"/>
      <c r="AL299" s="492"/>
      <c r="AM299" s="492"/>
      <c r="AN299" s="492"/>
      <c r="AO299" s="492"/>
      <c r="AP299" s="492"/>
    </row>
    <row r="300" spans="1:42" s="97" customFormat="1" x14ac:dyDescent="0.35">
      <c r="A300" s="492"/>
      <c r="B300" s="565"/>
      <c r="C300" s="598"/>
      <c r="D300" s="599"/>
      <c r="E300" s="599"/>
      <c r="F300" s="599"/>
      <c r="G300" s="599"/>
      <c r="H300" s="599"/>
      <c r="I300" s="599"/>
      <c r="J300" s="599"/>
      <c r="K300" s="599"/>
      <c r="L300" s="492"/>
      <c r="M300" s="492"/>
      <c r="N300" s="492"/>
      <c r="O300" s="492"/>
      <c r="P300" s="492"/>
      <c r="Q300" s="492"/>
      <c r="R300" s="492"/>
      <c r="S300" s="492"/>
      <c r="T300" s="492"/>
      <c r="U300" s="492"/>
      <c r="V300" s="492"/>
      <c r="W300" s="492"/>
      <c r="X300" s="492"/>
      <c r="Y300" s="492"/>
      <c r="Z300" s="492"/>
      <c r="AA300" s="492"/>
      <c r="AB300" s="492"/>
      <c r="AC300" s="492"/>
      <c r="AD300" s="492"/>
      <c r="AE300" s="492"/>
      <c r="AF300" s="492"/>
      <c r="AG300" s="492"/>
      <c r="AH300" s="492"/>
      <c r="AI300" s="492"/>
      <c r="AJ300" s="492"/>
      <c r="AK300" s="492"/>
      <c r="AL300" s="492"/>
      <c r="AM300" s="492"/>
      <c r="AN300" s="492"/>
      <c r="AO300" s="492"/>
      <c r="AP300" s="492"/>
    </row>
    <row r="301" spans="1:42" s="97" customFormat="1" x14ac:dyDescent="0.35">
      <c r="A301" s="492"/>
      <c r="B301" s="565"/>
      <c r="C301" s="598"/>
      <c r="D301" s="599"/>
      <c r="E301" s="599"/>
      <c r="F301" s="599"/>
      <c r="G301" s="599"/>
      <c r="H301" s="599"/>
      <c r="I301" s="599"/>
      <c r="J301" s="599"/>
      <c r="K301" s="599"/>
      <c r="L301" s="492"/>
      <c r="M301" s="492"/>
      <c r="N301" s="492"/>
      <c r="O301" s="492"/>
      <c r="P301" s="492"/>
      <c r="Q301" s="492"/>
      <c r="R301" s="492"/>
      <c r="S301" s="492"/>
      <c r="T301" s="492"/>
      <c r="U301" s="492"/>
      <c r="V301" s="492"/>
      <c r="W301" s="492"/>
      <c r="X301" s="492"/>
      <c r="Y301" s="492"/>
      <c r="Z301" s="492"/>
      <c r="AA301" s="492"/>
      <c r="AB301" s="492"/>
      <c r="AC301" s="492"/>
      <c r="AD301" s="492"/>
      <c r="AE301" s="492"/>
      <c r="AF301" s="492"/>
      <c r="AG301" s="492"/>
      <c r="AH301" s="492"/>
      <c r="AI301" s="492"/>
      <c r="AJ301" s="492"/>
      <c r="AK301" s="492"/>
      <c r="AL301" s="492"/>
      <c r="AM301" s="492"/>
      <c r="AN301" s="492"/>
      <c r="AO301" s="492"/>
      <c r="AP301" s="492"/>
    </row>
    <row r="302" spans="1:42" s="97" customFormat="1" x14ac:dyDescent="0.35">
      <c r="A302" s="492"/>
      <c r="B302" s="565"/>
      <c r="C302" s="598"/>
      <c r="D302" s="599"/>
      <c r="E302" s="599"/>
      <c r="F302" s="599"/>
      <c r="G302" s="599"/>
      <c r="H302" s="599"/>
      <c r="I302" s="599"/>
      <c r="J302" s="599"/>
      <c r="K302" s="599"/>
      <c r="L302" s="492"/>
      <c r="M302" s="492"/>
      <c r="N302" s="492"/>
      <c r="O302" s="492"/>
      <c r="P302" s="492"/>
      <c r="Q302" s="492"/>
      <c r="R302" s="492"/>
      <c r="S302" s="492"/>
      <c r="T302" s="492"/>
      <c r="U302" s="492"/>
      <c r="V302" s="492"/>
      <c r="W302" s="492"/>
      <c r="X302" s="492"/>
      <c r="Y302" s="492"/>
      <c r="Z302" s="492"/>
      <c r="AA302" s="492"/>
      <c r="AB302" s="492"/>
      <c r="AC302" s="492"/>
      <c r="AD302" s="492"/>
      <c r="AE302" s="492"/>
      <c r="AF302" s="492"/>
      <c r="AG302" s="492"/>
      <c r="AH302" s="492"/>
      <c r="AI302" s="492"/>
      <c r="AJ302" s="492"/>
      <c r="AK302" s="492"/>
      <c r="AL302" s="492"/>
      <c r="AM302" s="492"/>
      <c r="AN302" s="492"/>
      <c r="AO302" s="492"/>
      <c r="AP302" s="492"/>
    </row>
    <row r="303" spans="1:42" s="97" customFormat="1" x14ac:dyDescent="0.35">
      <c r="A303" s="492"/>
      <c r="B303" s="565"/>
      <c r="C303" s="598"/>
      <c r="D303" s="599"/>
      <c r="E303" s="599"/>
      <c r="F303" s="599"/>
      <c r="G303" s="599"/>
      <c r="H303" s="599"/>
      <c r="I303" s="599"/>
      <c r="J303" s="599"/>
      <c r="K303" s="599"/>
      <c r="L303" s="492"/>
      <c r="M303" s="492"/>
      <c r="N303" s="492"/>
      <c r="O303" s="492"/>
      <c r="P303" s="492"/>
      <c r="Q303" s="492"/>
      <c r="R303" s="492"/>
      <c r="S303" s="492"/>
      <c r="T303" s="492"/>
      <c r="U303" s="492"/>
      <c r="V303" s="492"/>
      <c r="W303" s="492"/>
      <c r="X303" s="492"/>
      <c r="Y303" s="492"/>
      <c r="Z303" s="492"/>
      <c r="AA303" s="492"/>
      <c r="AB303" s="492"/>
      <c r="AC303" s="492"/>
      <c r="AD303" s="492"/>
      <c r="AE303" s="492"/>
      <c r="AF303" s="492"/>
      <c r="AG303" s="492"/>
      <c r="AH303" s="492"/>
      <c r="AI303" s="492"/>
      <c r="AJ303" s="492"/>
      <c r="AK303" s="492"/>
      <c r="AL303" s="492"/>
      <c r="AM303" s="492"/>
      <c r="AN303" s="492"/>
      <c r="AO303" s="492"/>
      <c r="AP303" s="492"/>
    </row>
    <row r="304" spans="1:42" s="97" customFormat="1" x14ac:dyDescent="0.35">
      <c r="A304" s="492"/>
      <c r="B304" s="565"/>
      <c r="C304" s="598"/>
      <c r="D304" s="599"/>
      <c r="E304" s="599"/>
      <c r="F304" s="599"/>
      <c r="G304" s="599"/>
      <c r="H304" s="599"/>
      <c r="I304" s="599"/>
      <c r="J304" s="599"/>
      <c r="K304" s="599"/>
      <c r="L304" s="492"/>
      <c r="M304" s="492"/>
      <c r="N304" s="492"/>
      <c r="O304" s="492"/>
      <c r="P304" s="492"/>
      <c r="Q304" s="492"/>
      <c r="R304" s="492"/>
      <c r="S304" s="492"/>
      <c r="T304" s="492"/>
      <c r="U304" s="492"/>
      <c r="V304" s="492"/>
      <c r="W304" s="492"/>
      <c r="X304" s="492"/>
      <c r="Y304" s="492"/>
      <c r="Z304" s="492"/>
      <c r="AA304" s="492"/>
      <c r="AB304" s="492"/>
      <c r="AC304" s="492"/>
      <c r="AD304" s="492"/>
      <c r="AE304" s="492"/>
      <c r="AF304" s="492"/>
      <c r="AG304" s="492"/>
      <c r="AH304" s="492"/>
      <c r="AI304" s="492"/>
      <c r="AJ304" s="492"/>
      <c r="AK304" s="492"/>
      <c r="AL304" s="492"/>
      <c r="AM304" s="492"/>
      <c r="AN304" s="492"/>
      <c r="AO304" s="492"/>
      <c r="AP304" s="492"/>
    </row>
    <row r="305" spans="2:11" s="97" customFormat="1" x14ac:dyDescent="0.35">
      <c r="B305" s="565"/>
      <c r="C305" s="598"/>
      <c r="D305" s="599"/>
      <c r="E305" s="599"/>
      <c r="F305" s="599"/>
      <c r="G305" s="599"/>
      <c r="H305" s="599"/>
      <c r="I305" s="599"/>
      <c r="J305" s="599"/>
      <c r="K305" s="599"/>
    </row>
    <row r="306" spans="2:11" s="97" customFormat="1" x14ac:dyDescent="0.35">
      <c r="B306" s="565"/>
      <c r="C306" s="598"/>
      <c r="D306" s="599"/>
      <c r="E306" s="599"/>
      <c r="F306" s="599"/>
      <c r="G306" s="599"/>
      <c r="H306" s="599"/>
      <c r="I306" s="599"/>
      <c r="J306" s="599"/>
      <c r="K306" s="599"/>
    </row>
    <row r="307" spans="2:11" s="97" customFormat="1" x14ac:dyDescent="0.35">
      <c r="B307" s="565"/>
      <c r="C307" s="598"/>
      <c r="D307" s="599"/>
      <c r="E307" s="599"/>
      <c r="F307" s="599"/>
      <c r="G307" s="599"/>
      <c r="H307" s="599"/>
      <c r="I307" s="599"/>
      <c r="J307" s="599"/>
      <c r="K307" s="599"/>
    </row>
    <row r="308" spans="2:11" s="97" customFormat="1" x14ac:dyDescent="0.35">
      <c r="B308" s="565"/>
      <c r="C308" s="598"/>
      <c r="D308" s="599"/>
      <c r="E308" s="599"/>
      <c r="F308" s="599"/>
      <c r="G308" s="599"/>
      <c r="H308" s="599"/>
      <c r="I308" s="599"/>
      <c r="J308" s="599"/>
      <c r="K308" s="599"/>
    </row>
    <row r="309" spans="2:11" s="97" customFormat="1" x14ac:dyDescent="0.35">
      <c r="B309" s="565"/>
      <c r="C309" s="598"/>
      <c r="D309" s="599"/>
      <c r="E309" s="599"/>
      <c r="F309" s="599"/>
      <c r="G309" s="599"/>
      <c r="H309" s="599"/>
      <c r="I309" s="599"/>
      <c r="J309" s="599"/>
      <c r="K309" s="599"/>
    </row>
    <row r="310" spans="2:11" s="97" customFormat="1" x14ac:dyDescent="0.35">
      <c r="B310" s="565"/>
      <c r="C310" s="598"/>
      <c r="D310" s="599"/>
      <c r="E310" s="599"/>
      <c r="F310" s="599"/>
      <c r="G310" s="599"/>
      <c r="H310" s="599"/>
      <c r="I310" s="599"/>
      <c r="J310" s="599"/>
      <c r="K310" s="599"/>
    </row>
    <row r="311" spans="2:11" s="97" customFormat="1" x14ac:dyDescent="0.35">
      <c r="B311" s="565"/>
      <c r="C311" s="598"/>
      <c r="D311" s="599"/>
      <c r="E311" s="599"/>
      <c r="F311" s="599"/>
      <c r="G311" s="599"/>
      <c r="H311" s="599"/>
      <c r="I311" s="599"/>
      <c r="J311" s="599"/>
      <c r="K311" s="599"/>
    </row>
    <row r="312" spans="2:11" s="97" customFormat="1" x14ac:dyDescent="0.35">
      <c r="B312" s="565"/>
      <c r="C312" s="598"/>
      <c r="D312" s="599"/>
      <c r="E312" s="599"/>
      <c r="F312" s="599"/>
      <c r="G312" s="599"/>
      <c r="H312" s="599"/>
      <c r="I312" s="599"/>
      <c r="J312" s="599"/>
      <c r="K312" s="599"/>
    </row>
    <row r="313" spans="2:11" s="97" customFormat="1" x14ac:dyDescent="0.35">
      <c r="B313" s="565"/>
      <c r="C313" s="598"/>
      <c r="D313" s="599"/>
      <c r="E313" s="599"/>
      <c r="F313" s="599"/>
      <c r="G313" s="599"/>
      <c r="H313" s="599"/>
      <c r="I313" s="599"/>
      <c r="J313" s="599"/>
      <c r="K313" s="599"/>
    </row>
    <row r="314" spans="2:11" s="97" customFormat="1" x14ac:dyDescent="0.35">
      <c r="B314" s="565"/>
      <c r="C314" s="598"/>
      <c r="D314" s="599"/>
      <c r="E314" s="599"/>
      <c r="F314" s="599"/>
      <c r="G314" s="599"/>
      <c r="H314" s="599"/>
      <c r="I314" s="599"/>
      <c r="J314" s="599"/>
      <c r="K314" s="599"/>
    </row>
    <row r="315" spans="2:11" s="97" customFormat="1" x14ac:dyDescent="0.35">
      <c r="B315" s="565"/>
      <c r="C315" s="598"/>
      <c r="D315" s="599"/>
      <c r="E315" s="599"/>
      <c r="F315" s="599"/>
      <c r="G315" s="599"/>
      <c r="H315" s="599"/>
      <c r="I315" s="599"/>
      <c r="J315" s="599"/>
      <c r="K315" s="599"/>
    </row>
    <row r="316" spans="2:11" s="97" customFormat="1" x14ac:dyDescent="0.35">
      <c r="B316" s="565"/>
      <c r="C316" s="598"/>
      <c r="D316" s="599"/>
      <c r="E316" s="599"/>
      <c r="F316" s="599"/>
      <c r="G316" s="599"/>
      <c r="H316" s="599"/>
      <c r="I316" s="599"/>
      <c r="J316" s="599"/>
      <c r="K316" s="599"/>
    </row>
    <row r="317" spans="2:11" s="97" customFormat="1" x14ac:dyDescent="0.35">
      <c r="B317" s="565"/>
      <c r="C317" s="598"/>
      <c r="D317" s="599"/>
      <c r="E317" s="599"/>
      <c r="F317" s="599"/>
      <c r="G317" s="599"/>
      <c r="H317" s="599"/>
      <c r="I317" s="599"/>
      <c r="J317" s="599"/>
      <c r="K317" s="599"/>
    </row>
    <row r="318" spans="2:11" s="97" customFormat="1" x14ac:dyDescent="0.35">
      <c r="B318" s="565"/>
      <c r="C318" s="598"/>
      <c r="D318" s="599"/>
      <c r="E318" s="599"/>
      <c r="F318" s="599"/>
      <c r="G318" s="599"/>
      <c r="H318" s="599"/>
      <c r="I318" s="599"/>
      <c r="J318" s="599"/>
      <c r="K318" s="599"/>
    </row>
    <row r="319" spans="2:11" s="97" customFormat="1" x14ac:dyDescent="0.35">
      <c r="B319" s="565"/>
      <c r="C319" s="598"/>
      <c r="D319" s="599"/>
      <c r="E319" s="599"/>
      <c r="F319" s="599"/>
      <c r="G319" s="599"/>
      <c r="H319" s="599"/>
      <c r="I319" s="599"/>
      <c r="J319" s="599"/>
      <c r="K319" s="599"/>
    </row>
    <row r="320" spans="2:11" s="97" customFormat="1" x14ac:dyDescent="0.35">
      <c r="B320" s="565"/>
      <c r="C320" s="598"/>
      <c r="D320" s="599"/>
      <c r="E320" s="599"/>
      <c r="F320" s="599"/>
      <c r="G320" s="599"/>
      <c r="H320" s="599"/>
      <c r="I320" s="599"/>
      <c r="J320" s="599"/>
      <c r="K320" s="599"/>
    </row>
    <row r="321" spans="2:11" s="97" customFormat="1" x14ac:dyDescent="0.35">
      <c r="B321" s="565"/>
      <c r="C321" s="598"/>
      <c r="D321" s="599"/>
      <c r="E321" s="599"/>
      <c r="F321" s="599"/>
      <c r="G321" s="599"/>
      <c r="H321" s="599"/>
      <c r="I321" s="599"/>
      <c r="J321" s="599"/>
      <c r="K321" s="599"/>
    </row>
    <row r="322" spans="2:11" s="97" customFormat="1" x14ac:dyDescent="0.35">
      <c r="B322" s="565"/>
      <c r="C322" s="598"/>
      <c r="D322" s="599"/>
      <c r="E322" s="599"/>
      <c r="F322" s="599"/>
      <c r="G322" s="599"/>
      <c r="H322" s="599"/>
      <c r="I322" s="599"/>
      <c r="J322" s="599"/>
      <c r="K322" s="599"/>
    </row>
    <row r="323" spans="2:11" s="97" customFormat="1" x14ac:dyDescent="0.35">
      <c r="B323" s="565"/>
      <c r="C323" s="598"/>
      <c r="D323" s="599"/>
      <c r="E323" s="599"/>
      <c r="F323" s="599"/>
      <c r="G323" s="599"/>
      <c r="H323" s="599"/>
      <c r="I323" s="599"/>
      <c r="J323" s="599"/>
      <c r="K323" s="599"/>
    </row>
    <row r="324" spans="2:11" s="97" customFormat="1" x14ac:dyDescent="0.35">
      <c r="B324" s="565"/>
      <c r="C324" s="598"/>
      <c r="D324" s="599"/>
      <c r="E324" s="599"/>
      <c r="F324" s="599"/>
      <c r="G324" s="599"/>
      <c r="H324" s="599"/>
      <c r="I324" s="599"/>
      <c r="J324" s="599"/>
      <c r="K324" s="599"/>
    </row>
    <row r="325" spans="2:11" s="97" customFormat="1" x14ac:dyDescent="0.35">
      <c r="B325" s="565"/>
      <c r="C325" s="598"/>
      <c r="D325" s="599"/>
      <c r="E325" s="599"/>
      <c r="F325" s="599"/>
      <c r="G325" s="599"/>
      <c r="H325" s="599"/>
      <c r="I325" s="599"/>
      <c r="J325" s="599"/>
      <c r="K325" s="599"/>
    </row>
    <row r="326" spans="2:11" s="97" customFormat="1" x14ac:dyDescent="0.35">
      <c r="B326" s="565"/>
      <c r="C326" s="598"/>
      <c r="D326" s="599"/>
      <c r="E326" s="599"/>
      <c r="F326" s="599"/>
      <c r="G326" s="599"/>
      <c r="H326" s="599"/>
      <c r="I326" s="599"/>
      <c r="J326" s="599"/>
      <c r="K326" s="599"/>
    </row>
    <row r="327" spans="2:11" s="97" customFormat="1" x14ac:dyDescent="0.35">
      <c r="B327" s="565"/>
      <c r="C327" s="598"/>
      <c r="D327" s="599"/>
      <c r="E327" s="599"/>
      <c r="F327" s="599"/>
      <c r="G327" s="599"/>
      <c r="H327" s="599"/>
      <c r="I327" s="599"/>
      <c r="J327" s="599"/>
      <c r="K327" s="599"/>
    </row>
    <row r="328" spans="2:11" s="97" customFormat="1" x14ac:dyDescent="0.35">
      <c r="B328" s="565"/>
      <c r="C328" s="598"/>
      <c r="D328" s="599"/>
      <c r="E328" s="599"/>
      <c r="F328" s="599"/>
      <c r="G328" s="599"/>
      <c r="H328" s="599"/>
      <c r="I328" s="599"/>
      <c r="J328" s="599"/>
      <c r="K328" s="599"/>
    </row>
    <row r="329" spans="2:11" s="97" customFormat="1" x14ac:dyDescent="0.35">
      <c r="B329" s="565"/>
      <c r="C329" s="598"/>
      <c r="D329" s="599"/>
      <c r="E329" s="599"/>
      <c r="F329" s="599"/>
      <c r="G329" s="599"/>
      <c r="H329" s="599"/>
      <c r="I329" s="599"/>
      <c r="J329" s="599"/>
      <c r="K329" s="599"/>
    </row>
    <row r="330" spans="2:11" s="97" customFormat="1" x14ac:dyDescent="0.35">
      <c r="B330" s="565"/>
      <c r="C330" s="598"/>
      <c r="D330" s="599"/>
      <c r="E330" s="599"/>
      <c r="F330" s="599"/>
      <c r="G330" s="599"/>
      <c r="H330" s="599"/>
      <c r="I330" s="599"/>
      <c r="J330" s="599"/>
      <c r="K330" s="599"/>
    </row>
    <row r="331" spans="2:11" s="97" customFormat="1" x14ac:dyDescent="0.35">
      <c r="B331" s="565"/>
      <c r="C331" s="598"/>
      <c r="D331" s="599"/>
      <c r="E331" s="599"/>
      <c r="F331" s="599"/>
      <c r="G331" s="599"/>
      <c r="H331" s="599"/>
      <c r="I331" s="599"/>
      <c r="J331" s="599"/>
      <c r="K331" s="599"/>
    </row>
    <row r="332" spans="2:11" s="97" customFormat="1" x14ac:dyDescent="0.35">
      <c r="B332" s="565"/>
      <c r="C332" s="598"/>
      <c r="D332" s="599"/>
      <c r="E332" s="599"/>
      <c r="F332" s="599"/>
      <c r="G332" s="599"/>
      <c r="H332" s="599"/>
      <c r="I332" s="599"/>
      <c r="J332" s="599"/>
      <c r="K332" s="599"/>
    </row>
    <row r="333" spans="2:11" s="97" customFormat="1" x14ac:dyDescent="0.35">
      <c r="B333" s="565"/>
      <c r="C333" s="598"/>
      <c r="D333" s="599"/>
      <c r="E333" s="599"/>
      <c r="F333" s="599"/>
      <c r="G333" s="599"/>
      <c r="H333" s="599"/>
      <c r="I333" s="599"/>
      <c r="J333" s="599"/>
      <c r="K333" s="599"/>
    </row>
    <row r="334" spans="2:11" s="97" customFormat="1" x14ac:dyDescent="0.35">
      <c r="B334" s="565"/>
      <c r="C334" s="598"/>
      <c r="D334" s="599"/>
      <c r="E334" s="599"/>
      <c r="F334" s="599"/>
      <c r="G334" s="599"/>
      <c r="H334" s="599"/>
      <c r="I334" s="599"/>
      <c r="J334" s="599"/>
      <c r="K334" s="599"/>
    </row>
    <row r="335" spans="2:11" s="97" customFormat="1" x14ac:dyDescent="0.35">
      <c r="B335" s="565"/>
      <c r="C335" s="598"/>
      <c r="D335" s="599"/>
      <c r="E335" s="599"/>
      <c r="F335" s="599"/>
      <c r="G335" s="599"/>
      <c r="H335" s="599"/>
      <c r="I335" s="599"/>
      <c r="J335" s="599"/>
      <c r="K335" s="599"/>
    </row>
    <row r="336" spans="2:11" s="97" customFormat="1" x14ac:dyDescent="0.35">
      <c r="B336" s="565"/>
      <c r="C336" s="598"/>
      <c r="D336" s="599"/>
      <c r="E336" s="599"/>
      <c r="F336" s="599"/>
      <c r="G336" s="599"/>
      <c r="H336" s="599"/>
      <c r="I336" s="599"/>
      <c r="J336" s="599"/>
      <c r="K336" s="599"/>
    </row>
    <row r="337" spans="2:11" s="97" customFormat="1" x14ac:dyDescent="0.35">
      <c r="B337" s="565"/>
      <c r="C337" s="598"/>
      <c r="D337" s="599"/>
      <c r="E337" s="599"/>
      <c r="F337" s="599"/>
      <c r="G337" s="599"/>
      <c r="H337" s="599"/>
      <c r="I337" s="599"/>
      <c r="J337" s="599"/>
      <c r="K337" s="599"/>
    </row>
    <row r="338" spans="2:11" s="97" customFormat="1" x14ac:dyDescent="0.35">
      <c r="B338" s="565"/>
      <c r="C338" s="598"/>
      <c r="D338" s="599"/>
      <c r="E338" s="599"/>
      <c r="F338" s="599"/>
      <c r="G338" s="599"/>
      <c r="H338" s="599"/>
      <c r="I338" s="599"/>
      <c r="J338" s="599"/>
      <c r="K338" s="599"/>
    </row>
    <row r="339" spans="2:11" s="97" customFormat="1" x14ac:dyDescent="0.35">
      <c r="B339" s="565"/>
      <c r="C339" s="598"/>
      <c r="D339" s="599"/>
      <c r="E339" s="599"/>
      <c r="F339" s="599"/>
      <c r="G339" s="599"/>
      <c r="H339" s="599"/>
      <c r="I339" s="599"/>
      <c r="J339" s="599"/>
      <c r="K339" s="599"/>
    </row>
    <row r="340" spans="2:11" s="97" customFormat="1" x14ac:dyDescent="0.35">
      <c r="B340" s="565"/>
      <c r="C340" s="598"/>
      <c r="D340" s="599"/>
      <c r="E340" s="599"/>
      <c r="F340" s="599"/>
      <c r="G340" s="599"/>
      <c r="H340" s="599"/>
      <c r="I340" s="599"/>
      <c r="J340" s="599"/>
      <c r="K340" s="599"/>
    </row>
    <row r="341" spans="2:11" s="97" customFormat="1" x14ac:dyDescent="0.35">
      <c r="B341" s="565"/>
      <c r="C341" s="598"/>
      <c r="D341" s="599"/>
      <c r="E341" s="599"/>
      <c r="F341" s="599"/>
      <c r="G341" s="599"/>
      <c r="H341" s="599"/>
      <c r="I341" s="599"/>
      <c r="J341" s="599"/>
      <c r="K341" s="599"/>
    </row>
    <row r="342" spans="2:11" s="97" customFormat="1" x14ac:dyDescent="0.35">
      <c r="B342" s="565"/>
      <c r="C342" s="598"/>
      <c r="D342" s="599"/>
      <c r="E342" s="599"/>
      <c r="F342" s="599"/>
      <c r="G342" s="599"/>
      <c r="H342" s="599"/>
      <c r="I342" s="599"/>
      <c r="J342" s="599"/>
      <c r="K342" s="599"/>
    </row>
    <row r="343" spans="2:11" s="97" customFormat="1" x14ac:dyDescent="0.35">
      <c r="B343" s="565"/>
      <c r="C343" s="598"/>
      <c r="D343" s="599"/>
      <c r="E343" s="599"/>
      <c r="F343" s="599"/>
      <c r="G343" s="599"/>
      <c r="H343" s="599"/>
      <c r="I343" s="599"/>
      <c r="J343" s="599"/>
      <c r="K343" s="599"/>
    </row>
    <row r="344" spans="2:11" s="97" customFormat="1" x14ac:dyDescent="0.35">
      <c r="B344" s="565"/>
      <c r="C344" s="598"/>
      <c r="D344" s="599"/>
      <c r="E344" s="599"/>
      <c r="F344" s="599"/>
      <c r="G344" s="599"/>
      <c r="H344" s="599"/>
      <c r="I344" s="599"/>
      <c r="J344" s="599"/>
      <c r="K344" s="599"/>
    </row>
    <row r="345" spans="2:11" s="97" customFormat="1" x14ac:dyDescent="0.35">
      <c r="B345" s="565"/>
      <c r="C345" s="598"/>
      <c r="D345" s="599"/>
      <c r="E345" s="599"/>
      <c r="F345" s="599"/>
      <c r="G345" s="599"/>
      <c r="H345" s="599"/>
      <c r="I345" s="599"/>
      <c r="J345" s="599"/>
      <c r="K345" s="599"/>
    </row>
    <row r="346" spans="2:11" s="97" customFormat="1" x14ac:dyDescent="0.35">
      <c r="B346" s="565"/>
      <c r="C346" s="598"/>
      <c r="D346" s="599"/>
      <c r="E346" s="599"/>
      <c r="F346" s="599"/>
      <c r="G346" s="599"/>
      <c r="H346" s="599"/>
      <c r="I346" s="599"/>
      <c r="J346" s="599"/>
      <c r="K346" s="599"/>
    </row>
    <row r="347" spans="2:11" s="97" customFormat="1" x14ac:dyDescent="0.35">
      <c r="B347" s="565"/>
      <c r="C347" s="598"/>
      <c r="D347" s="599"/>
      <c r="E347" s="599"/>
      <c r="F347" s="599"/>
      <c r="G347" s="599"/>
      <c r="H347" s="599"/>
      <c r="I347" s="599"/>
      <c r="J347" s="599"/>
      <c r="K347" s="599"/>
    </row>
    <row r="348" spans="2:11" s="97" customFormat="1" x14ac:dyDescent="0.35">
      <c r="B348" s="565"/>
      <c r="C348" s="598"/>
      <c r="D348" s="599"/>
      <c r="E348" s="599"/>
      <c r="F348" s="599"/>
      <c r="G348" s="599"/>
      <c r="H348" s="599"/>
      <c r="I348" s="599"/>
      <c r="J348" s="599"/>
      <c r="K348" s="599"/>
    </row>
    <row r="349" spans="2:11" s="97" customFormat="1" x14ac:dyDescent="0.35">
      <c r="B349" s="565"/>
      <c r="C349" s="598"/>
      <c r="D349" s="599"/>
      <c r="E349" s="599"/>
      <c r="F349" s="599"/>
      <c r="G349" s="599"/>
      <c r="H349" s="599"/>
      <c r="I349" s="599"/>
      <c r="J349" s="599"/>
      <c r="K349" s="599"/>
    </row>
    <row r="350" spans="2:11" s="97" customFormat="1" x14ac:dyDescent="0.35">
      <c r="B350" s="565"/>
      <c r="C350" s="598"/>
      <c r="D350" s="599"/>
      <c r="E350" s="599"/>
      <c r="F350" s="599"/>
      <c r="G350" s="599"/>
      <c r="H350" s="599"/>
      <c r="I350" s="599"/>
      <c r="J350" s="599"/>
      <c r="K350" s="599"/>
    </row>
    <row r="351" spans="2:11" s="97" customFormat="1" x14ac:dyDescent="0.35">
      <c r="B351" s="565"/>
      <c r="C351" s="598"/>
      <c r="D351" s="599"/>
      <c r="E351" s="599"/>
      <c r="F351" s="599"/>
      <c r="G351" s="599"/>
      <c r="H351" s="599"/>
      <c r="I351" s="599"/>
      <c r="J351" s="599"/>
      <c r="K351" s="599"/>
    </row>
    <row r="352" spans="2:11" s="97" customFormat="1" x14ac:dyDescent="0.35">
      <c r="B352" s="565"/>
      <c r="C352" s="598"/>
      <c r="D352" s="599"/>
      <c r="E352" s="599"/>
      <c r="F352" s="599"/>
      <c r="G352" s="599"/>
      <c r="H352" s="599"/>
      <c r="I352" s="599"/>
      <c r="J352" s="599"/>
      <c r="K352" s="599"/>
    </row>
    <row r="353" spans="2:11" s="97" customFormat="1" x14ac:dyDescent="0.35">
      <c r="B353" s="565"/>
      <c r="C353" s="598"/>
      <c r="D353" s="599"/>
      <c r="E353" s="599"/>
      <c r="F353" s="599"/>
      <c r="G353" s="599"/>
      <c r="H353" s="599"/>
      <c r="I353" s="599"/>
      <c r="J353" s="599"/>
      <c r="K353" s="599"/>
    </row>
    <row r="354" spans="2:11" s="97" customFormat="1" x14ac:dyDescent="0.35">
      <c r="B354" s="565"/>
      <c r="C354" s="598"/>
      <c r="D354" s="599"/>
      <c r="E354" s="599"/>
      <c r="F354" s="599"/>
      <c r="G354" s="599"/>
      <c r="H354" s="599"/>
      <c r="I354" s="599"/>
      <c r="J354" s="599"/>
      <c r="K354" s="599"/>
    </row>
    <row r="355" spans="2:11" s="97" customFormat="1" x14ac:dyDescent="0.35">
      <c r="B355" s="565"/>
      <c r="C355" s="598"/>
      <c r="D355" s="599"/>
      <c r="E355" s="599"/>
      <c r="F355" s="599"/>
      <c r="G355" s="599"/>
      <c r="H355" s="599"/>
      <c r="I355" s="599"/>
      <c r="J355" s="599"/>
      <c r="K355" s="599"/>
    </row>
    <row r="356" spans="2:11" s="97" customFormat="1" x14ac:dyDescent="0.35">
      <c r="B356" s="565"/>
      <c r="C356" s="598"/>
      <c r="D356" s="599"/>
      <c r="E356" s="599"/>
      <c r="F356" s="599"/>
      <c r="G356" s="599"/>
      <c r="H356" s="599"/>
      <c r="I356" s="599"/>
      <c r="J356" s="599"/>
      <c r="K356" s="599"/>
    </row>
    <row r="357" spans="2:11" s="97" customFormat="1" x14ac:dyDescent="0.35">
      <c r="B357" s="565"/>
      <c r="C357" s="598"/>
      <c r="D357" s="599"/>
      <c r="E357" s="599"/>
      <c r="F357" s="599"/>
      <c r="G357" s="599"/>
      <c r="H357" s="599"/>
      <c r="I357" s="599"/>
      <c r="J357" s="599"/>
      <c r="K357" s="599"/>
    </row>
    <row r="358" spans="2:11" s="97" customFormat="1" x14ac:dyDescent="0.35">
      <c r="B358" s="565"/>
      <c r="C358" s="598"/>
      <c r="D358" s="599"/>
      <c r="E358" s="599"/>
      <c r="F358" s="599"/>
      <c r="G358" s="599"/>
      <c r="H358" s="599"/>
      <c r="I358" s="599"/>
      <c r="J358" s="599"/>
      <c r="K358" s="599"/>
    </row>
    <row r="359" spans="2:11" s="97" customFormat="1" x14ac:dyDescent="0.35">
      <c r="B359" s="565"/>
      <c r="C359" s="598"/>
      <c r="D359" s="599"/>
      <c r="E359" s="599"/>
      <c r="F359" s="599"/>
      <c r="G359" s="599"/>
      <c r="H359" s="599"/>
      <c r="I359" s="599"/>
      <c r="J359" s="599"/>
      <c r="K359" s="599"/>
    </row>
    <row r="360" spans="2:11" s="97" customFormat="1" x14ac:dyDescent="0.35">
      <c r="B360" s="565"/>
      <c r="C360" s="598"/>
      <c r="D360" s="599"/>
      <c r="E360" s="599"/>
      <c r="F360" s="599"/>
      <c r="G360" s="599"/>
      <c r="H360" s="599"/>
      <c r="I360" s="599"/>
      <c r="J360" s="599"/>
      <c r="K360" s="599"/>
    </row>
    <row r="361" spans="2:11" s="97" customFormat="1" x14ac:dyDescent="0.35">
      <c r="B361" s="565"/>
      <c r="C361" s="598"/>
      <c r="D361" s="599"/>
      <c r="E361" s="599"/>
      <c r="F361" s="599"/>
      <c r="G361" s="599"/>
      <c r="H361" s="599"/>
      <c r="I361" s="599"/>
      <c r="J361" s="599"/>
      <c r="K361" s="599"/>
    </row>
    <row r="362" spans="2:11" s="97" customFormat="1" x14ac:dyDescent="0.35">
      <c r="B362" s="565"/>
      <c r="C362" s="598"/>
      <c r="D362" s="599"/>
      <c r="E362" s="599"/>
      <c r="F362" s="599"/>
      <c r="G362" s="599"/>
      <c r="H362" s="599"/>
      <c r="I362" s="599"/>
      <c r="J362" s="599"/>
      <c r="K362" s="599"/>
    </row>
    <row r="363" spans="2:11" s="97" customFormat="1" x14ac:dyDescent="0.35">
      <c r="B363" s="565"/>
      <c r="C363" s="598"/>
      <c r="D363" s="599"/>
      <c r="E363" s="599"/>
      <c r="F363" s="599"/>
      <c r="G363" s="599"/>
      <c r="H363" s="599"/>
      <c r="I363" s="599"/>
      <c r="J363" s="599"/>
      <c r="K363" s="599"/>
    </row>
    <row r="364" spans="2:11" s="97" customFormat="1" x14ac:dyDescent="0.35">
      <c r="B364" s="565"/>
      <c r="C364" s="598"/>
      <c r="D364" s="599"/>
      <c r="E364" s="599"/>
      <c r="F364" s="599"/>
      <c r="G364" s="599"/>
      <c r="H364" s="599"/>
      <c r="I364" s="599"/>
      <c r="J364" s="599"/>
      <c r="K364" s="599"/>
    </row>
    <row r="365" spans="2:11" s="97" customFormat="1" x14ac:dyDescent="0.35">
      <c r="B365" s="565"/>
      <c r="C365" s="598"/>
      <c r="D365" s="599"/>
      <c r="E365" s="599"/>
      <c r="F365" s="599"/>
      <c r="G365" s="599"/>
      <c r="H365" s="599"/>
      <c r="I365" s="599"/>
      <c r="J365" s="599"/>
      <c r="K365" s="599"/>
    </row>
    <row r="366" spans="2:11" s="97" customFormat="1" x14ac:dyDescent="0.35">
      <c r="B366" s="565"/>
      <c r="C366" s="598"/>
      <c r="D366" s="599"/>
      <c r="E366" s="599"/>
      <c r="F366" s="599"/>
      <c r="G366" s="599"/>
      <c r="H366" s="599"/>
      <c r="I366" s="599"/>
      <c r="J366" s="599"/>
      <c r="K366" s="599"/>
    </row>
    <row r="367" spans="2:11" s="97" customFormat="1" x14ac:dyDescent="0.35">
      <c r="B367" s="565"/>
      <c r="C367" s="598"/>
      <c r="D367" s="599"/>
      <c r="E367" s="599"/>
      <c r="F367" s="599"/>
      <c r="G367" s="599"/>
      <c r="H367" s="599"/>
      <c r="I367" s="599"/>
      <c r="J367" s="599"/>
      <c r="K367" s="599"/>
    </row>
    <row r="368" spans="2:11" s="97" customFormat="1" x14ac:dyDescent="0.35">
      <c r="B368" s="565"/>
      <c r="C368" s="598"/>
      <c r="D368" s="599"/>
      <c r="E368" s="599"/>
      <c r="F368" s="599"/>
      <c r="G368" s="599"/>
      <c r="H368" s="599"/>
      <c r="I368" s="599"/>
      <c r="J368" s="599"/>
      <c r="K368" s="599"/>
    </row>
    <row r="369" spans="2:11" s="97" customFormat="1" x14ac:dyDescent="0.35">
      <c r="B369" s="565"/>
      <c r="C369" s="598"/>
      <c r="D369" s="599"/>
      <c r="E369" s="599"/>
      <c r="F369" s="599"/>
      <c r="G369" s="599"/>
      <c r="H369" s="599"/>
      <c r="I369" s="599"/>
      <c r="J369" s="599"/>
      <c r="K369" s="599"/>
    </row>
    <row r="370" spans="2:11" s="97" customFormat="1" x14ac:dyDescent="0.35">
      <c r="B370" s="565"/>
      <c r="C370" s="598"/>
      <c r="D370" s="599"/>
      <c r="E370" s="599"/>
      <c r="F370" s="599"/>
      <c r="G370" s="599"/>
      <c r="H370" s="599"/>
      <c r="I370" s="599"/>
      <c r="J370" s="599"/>
      <c r="K370" s="599"/>
    </row>
    <row r="371" spans="2:11" s="97" customFormat="1" x14ac:dyDescent="0.35">
      <c r="B371" s="565"/>
      <c r="C371" s="598"/>
      <c r="D371" s="599"/>
      <c r="E371" s="599"/>
      <c r="F371" s="599"/>
      <c r="G371" s="599"/>
      <c r="H371" s="599"/>
      <c r="I371" s="599"/>
      <c r="J371" s="599"/>
      <c r="K371" s="599"/>
    </row>
    <row r="372" spans="2:11" s="97" customFormat="1" x14ac:dyDescent="0.35">
      <c r="B372" s="565"/>
      <c r="C372" s="598"/>
      <c r="D372" s="599"/>
      <c r="E372" s="599"/>
      <c r="F372" s="599"/>
      <c r="G372" s="599"/>
      <c r="H372" s="599"/>
      <c r="I372" s="599"/>
      <c r="J372" s="599"/>
      <c r="K372" s="599"/>
    </row>
    <row r="373" spans="2:11" s="97" customFormat="1" x14ac:dyDescent="0.35">
      <c r="B373" s="565"/>
      <c r="C373" s="598"/>
      <c r="D373" s="599"/>
      <c r="E373" s="599"/>
      <c r="F373" s="599"/>
      <c r="G373" s="599"/>
      <c r="H373" s="599"/>
      <c r="I373" s="599"/>
      <c r="J373" s="599"/>
      <c r="K373" s="599"/>
    </row>
    <row r="374" spans="2:11" s="97" customFormat="1" x14ac:dyDescent="0.35">
      <c r="B374" s="565"/>
      <c r="C374" s="598"/>
      <c r="D374" s="599"/>
      <c r="E374" s="599"/>
      <c r="F374" s="599"/>
      <c r="G374" s="599"/>
      <c r="H374" s="599"/>
      <c r="I374" s="599"/>
      <c r="J374" s="599"/>
      <c r="K374" s="599"/>
    </row>
    <row r="375" spans="2:11" s="97" customFormat="1" x14ac:dyDescent="0.35">
      <c r="B375" s="565"/>
      <c r="C375" s="598"/>
      <c r="D375" s="599"/>
      <c r="E375" s="599"/>
      <c r="F375" s="599"/>
      <c r="G375" s="599"/>
      <c r="H375" s="599"/>
      <c r="I375" s="599"/>
      <c r="J375" s="599"/>
      <c r="K375" s="599"/>
    </row>
    <row r="376" spans="2:11" s="97" customFormat="1" x14ac:dyDescent="0.35">
      <c r="B376" s="565"/>
      <c r="C376" s="598"/>
      <c r="D376" s="599"/>
      <c r="E376" s="599"/>
      <c r="F376" s="599"/>
      <c r="G376" s="599"/>
      <c r="H376" s="599"/>
      <c r="I376" s="599"/>
      <c r="J376" s="599"/>
      <c r="K376" s="599"/>
    </row>
    <row r="377" spans="2:11" s="97" customFormat="1" x14ac:dyDescent="0.35">
      <c r="B377" s="565"/>
      <c r="C377" s="598"/>
      <c r="D377" s="599"/>
      <c r="E377" s="599"/>
      <c r="F377" s="599"/>
      <c r="G377" s="599"/>
      <c r="H377" s="599"/>
      <c r="I377" s="599"/>
      <c r="J377" s="599"/>
      <c r="K377" s="599"/>
    </row>
    <row r="378" spans="2:11" s="97" customFormat="1" x14ac:dyDescent="0.35">
      <c r="B378" s="565"/>
      <c r="C378" s="598"/>
      <c r="D378" s="599"/>
      <c r="E378" s="599"/>
      <c r="F378" s="599"/>
      <c r="G378" s="599"/>
      <c r="H378" s="599"/>
      <c r="I378" s="599"/>
      <c r="J378" s="599"/>
      <c r="K378" s="599"/>
    </row>
    <row r="379" spans="2:11" s="97" customFormat="1" x14ac:dyDescent="0.35">
      <c r="B379" s="565"/>
      <c r="C379" s="598"/>
      <c r="D379" s="599"/>
      <c r="E379" s="599"/>
      <c r="F379" s="599"/>
      <c r="G379" s="599"/>
      <c r="H379" s="599"/>
      <c r="I379" s="599"/>
      <c r="J379" s="599"/>
      <c r="K379" s="599"/>
    </row>
    <row r="380" spans="2:11" s="97" customFormat="1" x14ac:dyDescent="0.35">
      <c r="B380" s="565"/>
      <c r="C380" s="598"/>
      <c r="D380" s="599"/>
      <c r="E380" s="599"/>
      <c r="F380" s="599"/>
      <c r="G380" s="599"/>
      <c r="H380" s="599"/>
      <c r="I380" s="599"/>
      <c r="J380" s="599"/>
      <c r="K380" s="599"/>
    </row>
    <row r="381" spans="2:11" s="97" customFormat="1" x14ac:dyDescent="0.35">
      <c r="B381" s="565"/>
      <c r="C381" s="598"/>
      <c r="D381" s="599"/>
      <c r="E381" s="599"/>
      <c r="F381" s="599"/>
      <c r="G381" s="599"/>
      <c r="H381" s="599"/>
      <c r="I381" s="599"/>
      <c r="J381" s="599"/>
      <c r="K381" s="599"/>
    </row>
    <row r="382" spans="2:11" s="97" customFormat="1" x14ac:dyDescent="0.35">
      <c r="B382" s="565"/>
      <c r="C382" s="598"/>
      <c r="D382" s="599"/>
      <c r="E382" s="599"/>
      <c r="F382" s="599"/>
      <c r="G382" s="599"/>
      <c r="H382" s="599"/>
      <c r="I382" s="599"/>
      <c r="J382" s="599"/>
      <c r="K382" s="599"/>
    </row>
    <row r="383" spans="2:11" s="97" customFormat="1" x14ac:dyDescent="0.35">
      <c r="B383" s="565"/>
      <c r="C383" s="598"/>
      <c r="D383" s="599"/>
      <c r="E383" s="599"/>
      <c r="F383" s="599"/>
      <c r="G383" s="599"/>
      <c r="H383" s="599"/>
      <c r="I383" s="599"/>
      <c r="J383" s="599"/>
      <c r="K383" s="599"/>
    </row>
    <row r="384" spans="2:11" s="97" customFormat="1" x14ac:dyDescent="0.35">
      <c r="B384" s="565"/>
      <c r="C384" s="598"/>
      <c r="D384" s="599"/>
      <c r="E384" s="599"/>
      <c r="F384" s="599"/>
      <c r="G384" s="599"/>
      <c r="H384" s="599"/>
      <c r="I384" s="599"/>
      <c r="J384" s="599"/>
      <c r="K384" s="599"/>
    </row>
    <row r="385" spans="2:11" s="97" customFormat="1" x14ac:dyDescent="0.35">
      <c r="B385" s="565"/>
      <c r="C385" s="598"/>
      <c r="D385" s="599"/>
      <c r="E385" s="599"/>
      <c r="F385" s="599"/>
      <c r="G385" s="599"/>
      <c r="H385" s="599"/>
      <c r="I385" s="599"/>
      <c r="J385" s="599"/>
      <c r="K385" s="599"/>
    </row>
    <row r="386" spans="2:11" s="97" customFormat="1" x14ac:dyDescent="0.35">
      <c r="B386" s="565"/>
      <c r="C386" s="598"/>
      <c r="D386" s="599"/>
      <c r="E386" s="599"/>
      <c r="F386" s="599"/>
      <c r="G386" s="599"/>
      <c r="H386" s="599"/>
      <c r="I386" s="599"/>
      <c r="J386" s="599"/>
      <c r="K386" s="599"/>
    </row>
    <row r="387" spans="2:11" s="97" customFormat="1" x14ac:dyDescent="0.35">
      <c r="B387" s="565"/>
      <c r="C387" s="598"/>
      <c r="D387" s="599"/>
      <c r="E387" s="599"/>
      <c r="F387" s="599"/>
      <c r="G387" s="599"/>
      <c r="H387" s="599"/>
      <c r="I387" s="599"/>
      <c r="J387" s="599"/>
      <c r="K387" s="599"/>
    </row>
    <row r="388" spans="2:11" s="97" customFormat="1" x14ac:dyDescent="0.35">
      <c r="B388" s="565"/>
      <c r="C388" s="598"/>
      <c r="D388" s="599"/>
      <c r="E388" s="599"/>
      <c r="F388" s="599"/>
      <c r="G388" s="599"/>
      <c r="H388" s="599"/>
      <c r="I388" s="599"/>
      <c r="J388" s="599"/>
      <c r="K388" s="599"/>
    </row>
    <row r="389" spans="2:11" s="97" customFormat="1" x14ac:dyDescent="0.35">
      <c r="B389" s="565"/>
      <c r="C389" s="598"/>
      <c r="D389" s="599"/>
      <c r="E389" s="599"/>
      <c r="F389" s="599"/>
      <c r="G389" s="599"/>
      <c r="H389" s="599"/>
      <c r="I389" s="599"/>
      <c r="J389" s="599"/>
      <c r="K389" s="599"/>
    </row>
    <row r="390" spans="2:11" s="97" customFormat="1" x14ac:dyDescent="0.35">
      <c r="B390" s="565"/>
      <c r="C390" s="598"/>
      <c r="D390" s="599"/>
      <c r="E390" s="599"/>
      <c r="F390" s="599"/>
      <c r="G390" s="599"/>
      <c r="H390" s="599"/>
      <c r="I390" s="599"/>
      <c r="J390" s="599"/>
      <c r="K390" s="599"/>
    </row>
    <row r="391" spans="2:11" s="97" customFormat="1" x14ac:dyDescent="0.35">
      <c r="B391" s="565"/>
      <c r="C391" s="598"/>
      <c r="D391" s="599"/>
      <c r="E391" s="599"/>
      <c r="F391" s="599"/>
      <c r="G391" s="599"/>
      <c r="H391" s="599"/>
      <c r="I391" s="599"/>
      <c r="J391" s="599"/>
      <c r="K391" s="599"/>
    </row>
    <row r="392" spans="2:11" s="97" customFormat="1" x14ac:dyDescent="0.35">
      <c r="B392" s="565"/>
      <c r="C392" s="598"/>
      <c r="D392" s="599"/>
      <c r="E392" s="599"/>
      <c r="F392" s="599"/>
      <c r="G392" s="599"/>
      <c r="H392" s="599"/>
      <c r="I392" s="599"/>
      <c r="J392" s="599"/>
      <c r="K392" s="599"/>
    </row>
    <row r="393" spans="2:11" s="97" customFormat="1" x14ac:dyDescent="0.35">
      <c r="B393" s="565"/>
      <c r="C393" s="598"/>
      <c r="D393" s="599"/>
      <c r="E393" s="599"/>
      <c r="F393" s="599"/>
      <c r="G393" s="599"/>
      <c r="H393" s="599"/>
      <c r="I393" s="599"/>
      <c r="J393" s="599"/>
      <c r="K393" s="599"/>
    </row>
    <row r="394" spans="2:11" s="97" customFormat="1" x14ac:dyDescent="0.35">
      <c r="B394" s="565"/>
      <c r="C394" s="598"/>
      <c r="D394" s="599"/>
      <c r="E394" s="599"/>
      <c r="F394" s="599"/>
      <c r="G394" s="599"/>
      <c r="H394" s="599"/>
      <c r="I394" s="599"/>
      <c r="J394" s="599"/>
      <c r="K394" s="599"/>
    </row>
    <row r="395" spans="2:11" s="97" customFormat="1" x14ac:dyDescent="0.35">
      <c r="B395" s="565"/>
      <c r="C395" s="598"/>
      <c r="D395" s="599"/>
      <c r="E395" s="599"/>
      <c r="F395" s="599"/>
      <c r="G395" s="599"/>
      <c r="H395" s="599"/>
      <c r="I395" s="599"/>
      <c r="J395" s="599"/>
      <c r="K395" s="599"/>
    </row>
    <row r="396" spans="2:11" s="97" customFormat="1" x14ac:dyDescent="0.35">
      <c r="B396" s="565"/>
      <c r="C396" s="598"/>
      <c r="D396" s="599"/>
      <c r="E396" s="599"/>
      <c r="F396" s="599"/>
      <c r="G396" s="599"/>
      <c r="H396" s="599"/>
      <c r="I396" s="599"/>
      <c r="J396" s="599"/>
      <c r="K396" s="599"/>
    </row>
    <row r="397" spans="2:11" s="97" customFormat="1" x14ac:dyDescent="0.35">
      <c r="B397" s="565"/>
      <c r="C397" s="598"/>
      <c r="D397" s="599"/>
      <c r="E397" s="599"/>
      <c r="F397" s="599"/>
      <c r="G397" s="599"/>
      <c r="H397" s="599"/>
      <c r="I397" s="599"/>
      <c r="J397" s="599"/>
      <c r="K397" s="599"/>
    </row>
    <row r="398" spans="2:11" s="97" customFormat="1" x14ac:dyDescent="0.35">
      <c r="B398" s="565"/>
      <c r="C398" s="598"/>
      <c r="D398" s="599"/>
      <c r="E398" s="599"/>
      <c r="F398" s="599"/>
      <c r="G398" s="599"/>
      <c r="H398" s="599"/>
      <c r="I398" s="599"/>
      <c r="J398" s="599"/>
      <c r="K398" s="599"/>
    </row>
    <row r="399" spans="2:11" s="97" customFormat="1" x14ac:dyDescent="0.35">
      <c r="B399" s="565"/>
      <c r="C399" s="598"/>
      <c r="D399" s="599"/>
      <c r="E399" s="599"/>
      <c r="F399" s="599"/>
      <c r="G399" s="599"/>
      <c r="H399" s="599"/>
      <c r="I399" s="599"/>
      <c r="J399" s="599"/>
      <c r="K399" s="599"/>
    </row>
    <row r="400" spans="2:11" s="97" customFormat="1" x14ac:dyDescent="0.35">
      <c r="B400" s="565"/>
      <c r="C400" s="598"/>
      <c r="D400" s="599"/>
      <c r="E400" s="599"/>
      <c r="F400" s="599"/>
      <c r="G400" s="599"/>
      <c r="H400" s="599"/>
      <c r="I400" s="599"/>
      <c r="J400" s="599"/>
      <c r="K400" s="599"/>
    </row>
    <row r="401" spans="2:11" s="97" customFormat="1" x14ac:dyDescent="0.35">
      <c r="B401" s="565"/>
      <c r="C401" s="598"/>
      <c r="D401" s="599"/>
      <c r="E401" s="599"/>
      <c r="F401" s="599"/>
      <c r="G401" s="599"/>
      <c r="H401" s="599"/>
      <c r="I401" s="599"/>
      <c r="J401" s="599"/>
      <c r="K401" s="599"/>
    </row>
    <row r="402" spans="2:11" s="97" customFormat="1" x14ac:dyDescent="0.35">
      <c r="B402" s="565"/>
      <c r="C402" s="598"/>
      <c r="D402" s="599"/>
      <c r="E402" s="599"/>
      <c r="F402" s="599"/>
      <c r="G402" s="599"/>
      <c r="H402" s="599"/>
      <c r="I402" s="599"/>
      <c r="J402" s="599"/>
      <c r="K402" s="599"/>
    </row>
    <row r="403" spans="2:11" s="97" customFormat="1" x14ac:dyDescent="0.35">
      <c r="B403" s="565"/>
      <c r="C403" s="598"/>
      <c r="D403" s="599"/>
      <c r="E403" s="599"/>
      <c r="F403" s="599"/>
      <c r="G403" s="599"/>
      <c r="H403" s="599"/>
      <c r="I403" s="599"/>
      <c r="J403" s="599"/>
      <c r="K403" s="599"/>
    </row>
    <row r="404" spans="2:11" s="97" customFormat="1" x14ac:dyDescent="0.35">
      <c r="B404" s="565"/>
      <c r="C404" s="598"/>
      <c r="D404" s="599"/>
      <c r="E404" s="599"/>
      <c r="F404" s="599"/>
      <c r="G404" s="599"/>
      <c r="H404" s="599"/>
      <c r="I404" s="599"/>
      <c r="J404" s="599"/>
      <c r="K404" s="599"/>
    </row>
    <row r="405" spans="2:11" s="97" customFormat="1" x14ac:dyDescent="0.35">
      <c r="B405" s="565"/>
      <c r="C405" s="598"/>
      <c r="D405" s="599"/>
      <c r="E405" s="599"/>
      <c r="F405" s="599"/>
      <c r="G405" s="599"/>
      <c r="H405" s="599"/>
      <c r="I405" s="599"/>
      <c r="J405" s="599"/>
      <c r="K405" s="599"/>
    </row>
    <row r="406" spans="2:11" s="97" customFormat="1" x14ac:dyDescent="0.35">
      <c r="B406" s="565"/>
      <c r="C406" s="598"/>
      <c r="D406" s="599"/>
      <c r="E406" s="599"/>
      <c r="F406" s="599"/>
      <c r="G406" s="599"/>
      <c r="H406" s="599"/>
      <c r="I406" s="599"/>
      <c r="J406" s="599"/>
      <c r="K406" s="599"/>
    </row>
    <row r="407" spans="2:11" s="97" customFormat="1" x14ac:dyDescent="0.35">
      <c r="B407" s="565"/>
      <c r="C407" s="598"/>
      <c r="D407" s="599"/>
      <c r="E407" s="599"/>
      <c r="F407" s="599"/>
      <c r="G407" s="599"/>
      <c r="H407" s="599"/>
      <c r="I407" s="599"/>
      <c r="J407" s="599"/>
      <c r="K407" s="599"/>
    </row>
    <row r="408" spans="2:11" s="97" customFormat="1" x14ac:dyDescent="0.35">
      <c r="B408" s="565"/>
      <c r="C408" s="598"/>
      <c r="D408" s="599"/>
      <c r="E408" s="599"/>
      <c r="F408" s="599"/>
      <c r="G408" s="599"/>
      <c r="H408" s="599"/>
      <c r="I408" s="599"/>
      <c r="J408" s="599"/>
      <c r="K408" s="599"/>
    </row>
    <row r="409" spans="2:11" s="97" customFormat="1" x14ac:dyDescent="0.35">
      <c r="B409" s="565"/>
      <c r="C409" s="598"/>
      <c r="D409" s="599"/>
      <c r="E409" s="599"/>
      <c r="F409" s="599"/>
      <c r="G409" s="599"/>
      <c r="H409" s="599"/>
      <c r="I409" s="599"/>
      <c r="J409" s="599"/>
      <c r="K409" s="599"/>
    </row>
    <row r="410" spans="2:11" s="97" customFormat="1" x14ac:dyDescent="0.35">
      <c r="B410" s="565"/>
      <c r="C410" s="598"/>
      <c r="D410" s="599"/>
      <c r="E410" s="599"/>
      <c r="F410" s="599"/>
      <c r="G410" s="599"/>
      <c r="H410" s="599"/>
      <c r="I410" s="599"/>
      <c r="J410" s="599"/>
      <c r="K410" s="599"/>
    </row>
    <row r="411" spans="2:11" s="97" customFormat="1" x14ac:dyDescent="0.35">
      <c r="B411" s="565"/>
      <c r="C411" s="598"/>
      <c r="D411" s="599"/>
      <c r="E411" s="599"/>
      <c r="F411" s="599"/>
      <c r="G411" s="599"/>
      <c r="H411" s="599"/>
      <c r="I411" s="599"/>
      <c r="J411" s="599"/>
      <c r="K411" s="599"/>
    </row>
    <row r="412" spans="2:11" s="97" customFormat="1" x14ac:dyDescent="0.35">
      <c r="B412" s="565"/>
      <c r="C412" s="598"/>
      <c r="D412" s="599"/>
      <c r="E412" s="599"/>
      <c r="F412" s="599"/>
      <c r="G412" s="599"/>
      <c r="H412" s="599"/>
      <c r="I412" s="599"/>
      <c r="J412" s="599"/>
      <c r="K412" s="599"/>
    </row>
    <row r="413" spans="2:11" s="97" customFormat="1" x14ac:dyDescent="0.35">
      <c r="B413" s="565"/>
      <c r="C413" s="598"/>
      <c r="D413" s="599"/>
      <c r="E413" s="599"/>
      <c r="F413" s="599"/>
      <c r="G413" s="599"/>
      <c r="H413" s="599"/>
      <c r="I413" s="599"/>
      <c r="J413" s="599"/>
      <c r="K413" s="599"/>
    </row>
    <row r="414" spans="2:11" s="97" customFormat="1" x14ac:dyDescent="0.35">
      <c r="B414" s="565"/>
      <c r="C414" s="598"/>
      <c r="D414" s="599"/>
      <c r="E414" s="599"/>
      <c r="F414" s="599"/>
      <c r="G414" s="599"/>
      <c r="H414" s="599"/>
      <c r="I414" s="599"/>
      <c r="J414" s="599"/>
      <c r="K414" s="599"/>
    </row>
    <row r="415" spans="2:11" s="97" customFormat="1" x14ac:dyDescent="0.35">
      <c r="B415" s="565"/>
      <c r="C415" s="598"/>
      <c r="D415" s="599"/>
      <c r="E415" s="599"/>
      <c r="F415" s="599"/>
      <c r="G415" s="599"/>
      <c r="H415" s="599"/>
      <c r="I415" s="599"/>
      <c r="J415" s="599"/>
      <c r="K415" s="599"/>
    </row>
    <row r="416" spans="2:11" s="97" customFormat="1" x14ac:dyDescent="0.35">
      <c r="B416" s="565"/>
      <c r="C416" s="598"/>
      <c r="D416" s="599"/>
      <c r="E416" s="599"/>
      <c r="F416" s="599"/>
      <c r="G416" s="599"/>
      <c r="H416" s="599"/>
      <c r="I416" s="599"/>
      <c r="J416" s="599"/>
      <c r="K416" s="599"/>
    </row>
    <row r="417" spans="2:11" s="97" customFormat="1" x14ac:dyDescent="0.35">
      <c r="B417" s="565"/>
      <c r="C417" s="598"/>
      <c r="D417" s="599"/>
      <c r="E417" s="599"/>
      <c r="F417" s="599"/>
      <c r="G417" s="599"/>
      <c r="H417" s="599"/>
      <c r="I417" s="599"/>
      <c r="J417" s="599"/>
      <c r="K417" s="599"/>
    </row>
    <row r="418" spans="2:11" s="97" customFormat="1" x14ac:dyDescent="0.35">
      <c r="B418" s="565"/>
      <c r="C418" s="598"/>
      <c r="D418" s="599"/>
      <c r="E418" s="599"/>
      <c r="F418" s="599"/>
      <c r="G418" s="599"/>
      <c r="H418" s="599"/>
      <c r="I418" s="599"/>
      <c r="J418" s="599"/>
      <c r="K418" s="599"/>
    </row>
    <row r="419" spans="2:11" s="97" customFormat="1" x14ac:dyDescent="0.35">
      <c r="B419" s="565"/>
      <c r="C419" s="598"/>
      <c r="D419" s="599"/>
      <c r="E419" s="599"/>
      <c r="F419" s="599"/>
      <c r="G419" s="599"/>
      <c r="H419" s="599"/>
      <c r="I419" s="599"/>
      <c r="J419" s="599"/>
      <c r="K419" s="599"/>
    </row>
    <row r="420" spans="2:11" s="97" customFormat="1" x14ac:dyDescent="0.35">
      <c r="B420" s="565"/>
      <c r="C420" s="598"/>
      <c r="D420" s="599"/>
      <c r="E420" s="599"/>
      <c r="F420" s="599"/>
      <c r="G420" s="599"/>
      <c r="H420" s="599"/>
      <c r="I420" s="599"/>
      <c r="J420" s="599"/>
      <c r="K420" s="599"/>
    </row>
    <row r="421" spans="2:11" s="97" customFormat="1" x14ac:dyDescent="0.35">
      <c r="B421" s="565"/>
      <c r="C421" s="598"/>
      <c r="D421" s="599"/>
      <c r="E421" s="599"/>
      <c r="F421" s="599"/>
      <c r="G421" s="599"/>
      <c r="H421" s="599"/>
      <c r="I421" s="599"/>
      <c r="J421" s="599"/>
      <c r="K421" s="599"/>
    </row>
    <row r="422" spans="2:11" s="97" customFormat="1" x14ac:dyDescent="0.35">
      <c r="B422" s="565"/>
      <c r="C422" s="598"/>
      <c r="D422" s="599"/>
      <c r="E422" s="599"/>
      <c r="F422" s="599"/>
      <c r="G422" s="599"/>
      <c r="H422" s="599"/>
      <c r="I422" s="599"/>
      <c r="J422" s="599"/>
      <c r="K422" s="599"/>
    </row>
    <row r="423" spans="2:11" s="97" customFormat="1" x14ac:dyDescent="0.35">
      <c r="B423" s="565"/>
      <c r="C423" s="598"/>
      <c r="D423" s="599"/>
      <c r="E423" s="599"/>
      <c r="F423" s="599"/>
      <c r="G423" s="599"/>
      <c r="H423" s="599"/>
      <c r="I423" s="599"/>
      <c r="J423" s="599"/>
      <c r="K423" s="599"/>
    </row>
    <row r="424" spans="2:11" s="97" customFormat="1" x14ac:dyDescent="0.35">
      <c r="B424" s="565"/>
      <c r="C424" s="598"/>
      <c r="D424" s="599"/>
      <c r="E424" s="599"/>
      <c r="F424" s="599"/>
      <c r="G424" s="599"/>
      <c r="H424" s="599"/>
      <c r="I424" s="599"/>
      <c r="J424" s="599"/>
      <c r="K424" s="599"/>
    </row>
    <row r="425" spans="2:11" s="97" customFormat="1" x14ac:dyDescent="0.35">
      <c r="B425" s="565"/>
      <c r="C425" s="598"/>
      <c r="D425" s="599"/>
      <c r="E425" s="599"/>
      <c r="F425" s="599"/>
      <c r="G425" s="599"/>
      <c r="H425" s="599"/>
      <c r="I425" s="599"/>
      <c r="J425" s="599"/>
      <c r="K425" s="599"/>
    </row>
    <row r="426" spans="2:11" s="97" customFormat="1" x14ac:dyDescent="0.35">
      <c r="B426" s="565"/>
      <c r="C426" s="598"/>
      <c r="D426" s="599"/>
      <c r="E426" s="599"/>
      <c r="F426" s="599"/>
      <c r="G426" s="599"/>
      <c r="H426" s="599"/>
      <c r="I426" s="599"/>
      <c r="J426" s="599"/>
      <c r="K426" s="599"/>
    </row>
    <row r="427" spans="2:11" s="97" customFormat="1" x14ac:dyDescent="0.35">
      <c r="B427" s="565"/>
      <c r="C427" s="598"/>
      <c r="D427" s="599"/>
      <c r="E427" s="599"/>
      <c r="F427" s="599"/>
      <c r="G427" s="599"/>
      <c r="H427" s="599"/>
      <c r="I427" s="599"/>
      <c r="J427" s="599"/>
      <c r="K427" s="599"/>
    </row>
    <row r="428" spans="2:11" s="97" customFormat="1" x14ac:dyDescent="0.35">
      <c r="B428" s="565"/>
      <c r="C428" s="598"/>
      <c r="D428" s="599"/>
      <c r="E428" s="599"/>
      <c r="F428" s="599"/>
      <c r="G428" s="599"/>
      <c r="H428" s="599"/>
      <c r="I428" s="599"/>
      <c r="J428" s="599"/>
      <c r="K428" s="599"/>
    </row>
    <row r="429" spans="2:11" s="97" customFormat="1" x14ac:dyDescent="0.35">
      <c r="B429" s="565"/>
      <c r="C429" s="598"/>
      <c r="D429" s="599"/>
      <c r="E429" s="599"/>
      <c r="F429" s="599"/>
      <c r="G429" s="599"/>
      <c r="H429" s="599"/>
      <c r="I429" s="599"/>
      <c r="J429" s="599"/>
      <c r="K429" s="599"/>
    </row>
    <row r="430" spans="2:11" s="97" customFormat="1" x14ac:dyDescent="0.35">
      <c r="B430" s="565"/>
      <c r="C430" s="598"/>
      <c r="D430" s="599"/>
      <c r="E430" s="599"/>
      <c r="F430" s="599"/>
      <c r="G430" s="599"/>
      <c r="H430" s="599"/>
      <c r="I430" s="599"/>
      <c r="J430" s="599"/>
      <c r="K430" s="599"/>
    </row>
    <row r="431" spans="2:11" s="97" customFormat="1" x14ac:dyDescent="0.35">
      <c r="B431" s="565"/>
      <c r="C431" s="598"/>
      <c r="D431" s="599"/>
      <c r="E431" s="599"/>
      <c r="F431" s="599"/>
      <c r="G431" s="599"/>
      <c r="H431" s="599"/>
      <c r="I431" s="599"/>
      <c r="J431" s="599"/>
      <c r="K431" s="599"/>
    </row>
    <row r="432" spans="2:11" s="97" customFormat="1" x14ac:dyDescent="0.35">
      <c r="B432" s="565"/>
      <c r="C432" s="598"/>
      <c r="D432" s="599"/>
      <c r="E432" s="599"/>
      <c r="F432" s="599"/>
      <c r="G432" s="599"/>
      <c r="H432" s="599"/>
      <c r="I432" s="599"/>
      <c r="J432" s="599"/>
      <c r="K432" s="599"/>
    </row>
    <row r="433" spans="2:11" s="97" customFormat="1" x14ac:dyDescent="0.35">
      <c r="B433" s="565"/>
      <c r="C433" s="598"/>
      <c r="D433" s="599"/>
      <c r="E433" s="599"/>
      <c r="F433" s="599"/>
      <c r="G433" s="599"/>
      <c r="H433" s="599"/>
      <c r="I433" s="599"/>
      <c r="J433" s="599"/>
      <c r="K433" s="599"/>
    </row>
    <row r="434" spans="2:11" s="97" customFormat="1" x14ac:dyDescent="0.35">
      <c r="B434" s="565"/>
      <c r="C434" s="598"/>
      <c r="D434" s="599"/>
      <c r="E434" s="599"/>
      <c r="F434" s="599"/>
      <c r="G434" s="599"/>
      <c r="H434" s="599"/>
      <c r="I434" s="599"/>
      <c r="J434" s="599"/>
      <c r="K434" s="599"/>
    </row>
    <row r="435" spans="2:11" s="97" customFormat="1" x14ac:dyDescent="0.35">
      <c r="B435" s="565"/>
      <c r="C435" s="598"/>
      <c r="D435" s="599"/>
      <c r="E435" s="599"/>
      <c r="F435" s="599"/>
      <c r="G435" s="599"/>
      <c r="H435" s="599"/>
      <c r="I435" s="599"/>
      <c r="J435" s="599"/>
      <c r="K435" s="599"/>
    </row>
    <row r="436" spans="2:11" s="97" customFormat="1" x14ac:dyDescent="0.35">
      <c r="B436" s="565"/>
      <c r="C436" s="598"/>
      <c r="D436" s="599"/>
      <c r="E436" s="599"/>
      <c r="F436" s="599"/>
      <c r="G436" s="599"/>
      <c r="H436" s="599"/>
      <c r="I436" s="599"/>
      <c r="J436" s="599"/>
      <c r="K436" s="599"/>
    </row>
    <row r="437" spans="2:11" s="97" customFormat="1" x14ac:dyDescent="0.35">
      <c r="B437" s="565"/>
      <c r="C437" s="598"/>
      <c r="D437" s="599"/>
      <c r="E437" s="599"/>
      <c r="F437" s="599"/>
      <c r="G437" s="599"/>
      <c r="H437" s="599"/>
      <c r="I437" s="599"/>
      <c r="J437" s="599"/>
      <c r="K437" s="599"/>
    </row>
  </sheetData>
  <sheetProtection algorithmName="SHA-512" hashValue="vU2wfJZIbPSP3LtdmnH3sCvgsL+jECQlaKZ/InMUaTmCccpGKpZ3PJYvKqWDSxXfRQoAmE8W08ME/0Jdq/8OUw==" saltValue="iGcI87OODYJVRjMfNdKgHg==" spinCount="100000" sheet="1" objects="1" scenarios="1"/>
  <conditionalFormatting sqref="D222:K222">
    <cfRule type="expression" dxfId="27" priority="2">
      <formula>ABS(D234-D222)&gt;=3</formula>
    </cfRule>
  </conditionalFormatting>
  <conditionalFormatting sqref="D234:K234">
    <cfRule type="expression" dxfId="26" priority="3">
      <formula>ABS(D$234-D$222)&gt;=3</formula>
    </cfRule>
  </conditionalFormatting>
  <conditionalFormatting sqref="D296:K296">
    <cfRule type="expression" dxfId="25" priority="1">
      <formula>ABS(D$237-D$225)&gt;=3</formula>
    </cfRule>
  </conditionalFormatting>
  <pageMargins left="0.25" right="0.25" top="0.75" bottom="0.75" header="0.3" footer="0.3"/>
  <pageSetup paperSize="8" scale="8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'Input sheet'!$L$6:$L$18</xm:f>
          </x14:formula1>
          <xm:sqref>H298:K298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452"/>
  <sheetViews>
    <sheetView zoomScale="90" zoomScaleNormal="90" zoomScaleSheetLayoutView="90" workbookViewId="0">
      <pane xSplit="3" ySplit="5" topLeftCell="D231" activePane="bottomRight" state="frozen"/>
      <selection pane="topRight" activeCell="A24" sqref="A24"/>
      <selection pane="bottomLeft" activeCell="A24" sqref="A24"/>
      <selection pane="bottomRight" activeCell="A155" sqref="A155"/>
    </sheetView>
  </sheetViews>
  <sheetFormatPr defaultColWidth="9.1796875" defaultRowHeight="14" x14ac:dyDescent="0.3"/>
  <cols>
    <col min="1" max="1" width="2.54296875" style="417" customWidth="1"/>
    <col min="2" max="2" width="4" style="428" customWidth="1"/>
    <col min="3" max="3" width="59.453125" style="417" customWidth="1"/>
    <col min="4" max="4" width="7.453125" style="417" customWidth="1"/>
    <col min="5" max="5" width="11.26953125" style="429" customWidth="1"/>
    <col min="6" max="6" width="9.7265625" style="429" customWidth="1"/>
    <col min="7" max="12" width="9.1796875" style="429" customWidth="1"/>
    <col min="13" max="13" width="18.81640625" style="417" customWidth="1"/>
    <col min="14" max="14" width="19.453125" style="417" customWidth="1"/>
    <col min="15" max="15" width="30.54296875" style="416" customWidth="1"/>
    <col min="16" max="27" width="9.1796875" style="416"/>
    <col min="28" max="16384" width="9.1796875" style="417"/>
  </cols>
  <sheetData>
    <row r="1" spans="1:27" s="76" customFormat="1" ht="18" x14ac:dyDescent="0.3">
      <c r="A1" s="646"/>
      <c r="B1" s="167"/>
      <c r="C1" s="113" t="str">
        <f>'Input sheet'!B4</f>
        <v>Financial results and forecasts 2025-2029: July 2025 submission</v>
      </c>
      <c r="D1" s="113"/>
      <c r="E1" s="647"/>
      <c r="F1" s="647"/>
      <c r="G1" s="647"/>
      <c r="H1" s="211" t="str">
        <f>'Input sheet'!B5</f>
        <v>Annex B1</v>
      </c>
      <c r="I1" s="647"/>
      <c r="J1" s="647"/>
      <c r="K1" s="647"/>
      <c r="L1" s="647"/>
      <c r="M1" s="648"/>
      <c r="N1" s="649"/>
      <c r="O1" s="650"/>
      <c r="P1" s="650"/>
      <c r="Q1" s="650"/>
      <c r="R1" s="650"/>
      <c r="S1" s="650"/>
      <c r="T1" s="650"/>
      <c r="U1" s="650"/>
      <c r="V1" s="650"/>
      <c r="W1" s="650"/>
      <c r="X1" s="650"/>
      <c r="Y1" s="650"/>
      <c r="Z1" s="650"/>
      <c r="AA1" s="650"/>
    </row>
    <row r="2" spans="1:27" s="79" customFormat="1" ht="18" x14ac:dyDescent="0.4">
      <c r="A2" s="114"/>
      <c r="B2" s="168"/>
      <c r="C2" s="13" t="str">
        <f>'Input sheet'!B7</f>
        <v>Template University</v>
      </c>
      <c r="D2" s="13"/>
      <c r="E2" s="430"/>
      <c r="F2" s="115"/>
      <c r="G2" s="115"/>
      <c r="H2" s="209" t="s">
        <v>436</v>
      </c>
      <c r="I2" s="115"/>
      <c r="J2" s="115"/>
      <c r="K2" s="115"/>
      <c r="L2" s="115"/>
      <c r="M2" s="111"/>
      <c r="N2" s="117"/>
      <c r="O2" s="102"/>
      <c r="P2" s="102"/>
      <c r="Q2" s="102"/>
      <c r="R2" s="102"/>
      <c r="S2" s="102"/>
      <c r="T2" s="102"/>
      <c r="U2" s="102"/>
      <c r="V2" s="102"/>
      <c r="W2" s="102"/>
      <c r="X2" s="102"/>
      <c r="Y2" s="102"/>
      <c r="Z2" s="102"/>
      <c r="AA2" s="102"/>
    </row>
    <row r="3" spans="1:27" s="76" customFormat="1" x14ac:dyDescent="0.3">
      <c r="A3" s="644"/>
      <c r="B3" s="168"/>
      <c r="C3" s="68"/>
      <c r="D3" s="68"/>
      <c r="E3" s="651"/>
      <c r="F3" s="651"/>
      <c r="G3" s="651"/>
      <c r="H3" s="651"/>
      <c r="I3" s="651"/>
      <c r="J3" s="651"/>
      <c r="K3" s="651"/>
      <c r="L3" s="651"/>
      <c r="M3" s="652"/>
      <c r="N3" s="653"/>
      <c r="O3" s="650"/>
      <c r="P3" s="650"/>
      <c r="Q3" s="650"/>
      <c r="R3" s="650"/>
      <c r="S3" s="650"/>
      <c r="T3" s="650"/>
      <c r="U3" s="650"/>
      <c r="V3" s="650"/>
      <c r="W3" s="650"/>
      <c r="X3" s="650"/>
      <c r="Y3" s="650"/>
      <c r="Z3" s="650"/>
      <c r="AA3" s="650"/>
    </row>
    <row r="4" spans="1:27" s="76" customFormat="1" ht="45" customHeight="1" x14ac:dyDescent="0.3">
      <c r="A4" s="646"/>
      <c r="B4" s="212"/>
      <c r="C4" s="100" t="s">
        <v>437</v>
      </c>
      <c r="D4" s="264"/>
      <c r="E4" s="300" t="str">
        <f>"Actual "&amp;'Input sheet'!$B$10&amp;""</f>
        <v>Actual 2022/23</v>
      </c>
      <c r="F4" s="300" t="str">
        <f>"Actual "&amp;'Input sheet'!$B$11&amp;""</f>
        <v>Actual 2023/24</v>
      </c>
      <c r="G4" s="300" t="str">
        <f>"Forecast "&amp;'Input sheet'!$B$12&amp;""</f>
        <v>Forecast 2024/25</v>
      </c>
      <c r="H4" s="300" t="str">
        <f>"Estimate "&amp;'Input sheet'!$B$12&amp;""</f>
        <v>Estimate 2024/25</v>
      </c>
      <c r="I4" s="300" t="str">
        <f>"F/cast 1 "&amp;'Input sheet'!$B$13&amp;""</f>
        <v>F/cast 1 2025/26</v>
      </c>
      <c r="J4" s="300" t="str">
        <f>"F/cast 2 "&amp;'Input sheet'!$B$14&amp;""</f>
        <v>F/cast 2 2026/27</v>
      </c>
      <c r="K4" s="300" t="str">
        <f>"F/cast 3 "&amp;'Input sheet'!$B$15&amp;""</f>
        <v>F/cast 3 2027/28</v>
      </c>
      <c r="L4" s="300" t="str">
        <f>"F/cast 4 "&amp;'Input sheet'!$B$16&amp;""</f>
        <v>F/cast 4 2028/29</v>
      </c>
      <c r="M4" s="652"/>
      <c r="N4" s="653"/>
      <c r="O4" s="650"/>
      <c r="P4" s="650"/>
      <c r="Q4" s="650"/>
      <c r="R4" s="650"/>
      <c r="S4" s="650"/>
      <c r="T4" s="650"/>
      <c r="U4" s="650"/>
      <c r="V4" s="650"/>
      <c r="W4" s="650"/>
      <c r="X4" s="650"/>
      <c r="Y4" s="650"/>
      <c r="Z4" s="650"/>
      <c r="AA4" s="650"/>
    </row>
    <row r="5" spans="1:27" s="76" customFormat="1" x14ac:dyDescent="0.3">
      <c r="A5" s="644"/>
      <c r="B5" s="213"/>
      <c r="C5" s="121"/>
      <c r="D5" s="68"/>
      <c r="E5" s="313" t="str">
        <f>Tables1_3!D5</f>
        <v>£'000</v>
      </c>
      <c r="F5" s="313" t="str">
        <f>Tables1_3!E5</f>
        <v>£'000</v>
      </c>
      <c r="G5" s="313" t="str">
        <f>Tables1_3!F5</f>
        <v>£'000</v>
      </c>
      <c r="H5" s="313" t="str">
        <f>Tables1_3!G5</f>
        <v>£'000</v>
      </c>
      <c r="I5" s="313" t="str">
        <f>Tables1_3!H5</f>
        <v>£'000</v>
      </c>
      <c r="J5" s="313" t="str">
        <f>Tables1_3!I5</f>
        <v>£'000</v>
      </c>
      <c r="K5" s="313" t="str">
        <f>Tables1_3!J5</f>
        <v>£'000</v>
      </c>
      <c r="L5" s="313" t="str">
        <f>Tables1_3!K5</f>
        <v>£'000</v>
      </c>
      <c r="M5" s="652"/>
      <c r="N5" s="653"/>
      <c r="O5" s="650"/>
      <c r="P5" s="650"/>
      <c r="Q5" s="650"/>
      <c r="R5" s="650"/>
      <c r="S5" s="650"/>
      <c r="T5" s="650"/>
      <c r="U5" s="650"/>
      <c r="V5" s="650"/>
      <c r="W5" s="650"/>
      <c r="X5" s="650"/>
      <c r="Y5" s="650"/>
      <c r="Z5" s="650"/>
      <c r="AA5" s="650"/>
    </row>
    <row r="6" spans="1:27" s="76" customFormat="1" x14ac:dyDescent="0.3">
      <c r="A6" s="644"/>
      <c r="B6" s="213">
        <v>1</v>
      </c>
      <c r="C6" s="121" t="s">
        <v>438</v>
      </c>
      <c r="D6" s="68"/>
      <c r="E6" s="301"/>
      <c r="F6" s="301"/>
      <c r="G6" s="301"/>
      <c r="H6" s="301"/>
      <c r="I6" s="301"/>
      <c r="J6" s="301"/>
      <c r="K6" s="19"/>
      <c r="L6" s="19"/>
      <c r="M6" s="652"/>
      <c r="N6" s="653"/>
      <c r="O6" s="650"/>
      <c r="P6" s="650"/>
      <c r="Q6" s="650"/>
      <c r="R6" s="650"/>
      <c r="S6" s="650"/>
      <c r="T6" s="650"/>
      <c r="U6" s="650"/>
      <c r="V6" s="650"/>
      <c r="W6" s="650"/>
      <c r="X6" s="650"/>
      <c r="Y6" s="650"/>
      <c r="Z6" s="650"/>
      <c r="AA6" s="650"/>
    </row>
    <row r="7" spans="1:27" s="60" customFormat="1" x14ac:dyDescent="0.3">
      <c r="A7" s="641"/>
      <c r="B7" s="475" t="s">
        <v>83</v>
      </c>
      <c r="C7" s="124" t="s">
        <v>439</v>
      </c>
      <c r="D7" s="266"/>
      <c r="E7" s="318"/>
      <c r="F7" s="318"/>
      <c r="G7" s="318"/>
      <c r="H7" s="318"/>
      <c r="I7" s="318"/>
      <c r="J7" s="318"/>
      <c r="K7" s="83"/>
      <c r="L7" s="83"/>
      <c r="M7" s="654"/>
      <c r="N7" s="655"/>
      <c r="O7" s="650"/>
      <c r="P7" s="104"/>
      <c r="Q7" s="104"/>
      <c r="R7" s="104"/>
      <c r="S7" s="639"/>
      <c r="T7" s="639"/>
      <c r="U7" s="639"/>
      <c r="V7" s="639"/>
      <c r="W7" s="639"/>
      <c r="X7" s="639"/>
      <c r="Y7" s="639"/>
      <c r="Z7" s="640"/>
      <c r="AA7" s="639"/>
    </row>
    <row r="8" spans="1:27" s="410" customFormat="1" ht="38" x14ac:dyDescent="0.3">
      <c r="A8" s="641"/>
      <c r="B8" s="213"/>
      <c r="C8" s="123" t="s">
        <v>440</v>
      </c>
      <c r="D8" s="332" t="s">
        <v>435</v>
      </c>
      <c r="E8" s="318"/>
      <c r="F8" s="318"/>
      <c r="G8" s="318"/>
      <c r="H8" s="318"/>
      <c r="I8" s="318"/>
      <c r="J8" s="318"/>
      <c r="K8" s="83"/>
      <c r="L8" s="83"/>
      <c r="M8" s="654"/>
      <c r="N8" s="655"/>
      <c r="O8" s="650"/>
      <c r="P8" s="418"/>
      <c r="Q8" s="418"/>
      <c r="R8" s="418"/>
      <c r="S8" s="656"/>
      <c r="T8" s="656"/>
      <c r="U8" s="656"/>
      <c r="V8" s="656"/>
      <c r="W8" s="656"/>
      <c r="X8" s="656"/>
      <c r="Y8" s="656"/>
      <c r="Z8" s="657"/>
      <c r="AA8" s="656"/>
    </row>
    <row r="9" spans="1:27" s="410" customFormat="1" x14ac:dyDescent="0.3">
      <c r="A9" s="641"/>
      <c r="B9" s="475" t="s">
        <v>149</v>
      </c>
      <c r="C9" s="119" t="s">
        <v>441</v>
      </c>
      <c r="D9" s="105"/>
      <c r="E9" s="304">
        <v>0</v>
      </c>
      <c r="F9" s="304">
        <v>0</v>
      </c>
      <c r="G9" s="304">
        <v>0</v>
      </c>
      <c r="H9" s="304">
        <v>0</v>
      </c>
      <c r="I9" s="304">
        <v>0</v>
      </c>
      <c r="J9" s="304">
        <v>0</v>
      </c>
      <c r="K9" s="55">
        <v>0</v>
      </c>
      <c r="L9" s="55">
        <v>0</v>
      </c>
      <c r="M9" s="654"/>
      <c r="N9" s="655"/>
      <c r="O9" s="650"/>
      <c r="P9" s="418"/>
      <c r="Q9" s="418"/>
      <c r="R9" s="418"/>
      <c r="S9" s="656"/>
      <c r="T9" s="656"/>
      <c r="U9" s="656"/>
      <c r="V9" s="656"/>
      <c r="W9" s="656"/>
      <c r="X9" s="656"/>
      <c r="Y9" s="656"/>
      <c r="Z9" s="656"/>
      <c r="AA9" s="656"/>
    </row>
    <row r="10" spans="1:27" s="410" customFormat="1" x14ac:dyDescent="0.35">
      <c r="A10" s="641"/>
      <c r="B10" s="475" t="s">
        <v>442</v>
      </c>
      <c r="C10" s="119" t="s">
        <v>443</v>
      </c>
      <c r="D10" s="105"/>
      <c r="E10" s="304">
        <v>0</v>
      </c>
      <c r="F10" s="304">
        <v>0</v>
      </c>
      <c r="G10" s="304">
        <v>0</v>
      </c>
      <c r="H10" s="304">
        <v>0</v>
      </c>
      <c r="I10" s="304">
        <v>0</v>
      </c>
      <c r="J10" s="304">
        <v>0</v>
      </c>
      <c r="K10" s="55">
        <v>0</v>
      </c>
      <c r="L10" s="55">
        <v>0</v>
      </c>
      <c r="M10" s="223" t="s">
        <v>444</v>
      </c>
      <c r="N10" s="634" t="s">
        <v>445</v>
      </c>
      <c r="O10" s="639"/>
      <c r="P10" s="418"/>
      <c r="Q10" s="418"/>
      <c r="R10" s="418"/>
      <c r="S10" s="656"/>
      <c r="T10" s="656"/>
      <c r="U10" s="656"/>
      <c r="V10" s="656"/>
      <c r="W10" s="656"/>
      <c r="X10" s="656"/>
      <c r="Y10" s="656"/>
      <c r="Z10" s="656"/>
      <c r="AA10" s="656"/>
    </row>
    <row r="11" spans="1:27" s="410" customFormat="1" x14ac:dyDescent="0.35">
      <c r="A11" s="641"/>
      <c r="B11" s="475" t="s">
        <v>151</v>
      </c>
      <c r="C11" s="119" t="s">
        <v>446</v>
      </c>
      <c r="D11" s="105"/>
      <c r="E11" s="304">
        <v>0</v>
      </c>
      <c r="F11" s="304">
        <v>0</v>
      </c>
      <c r="G11" s="304">
        <v>0</v>
      </c>
      <c r="H11" s="304">
        <v>0</v>
      </c>
      <c r="I11" s="304">
        <v>0</v>
      </c>
      <c r="J11" s="304">
        <v>0</v>
      </c>
      <c r="K11" s="55">
        <v>0</v>
      </c>
      <c r="L11" s="55">
        <v>0</v>
      </c>
      <c r="M11" s="721" t="s">
        <v>447</v>
      </c>
      <c r="N11" s="722"/>
      <c r="O11" s="656"/>
      <c r="P11" s="418"/>
      <c r="Q11" s="418"/>
      <c r="R11" s="418"/>
      <c r="S11" s="656"/>
      <c r="T11" s="656"/>
      <c r="U11" s="656"/>
      <c r="V11" s="656"/>
      <c r="W11" s="656"/>
      <c r="X11" s="656"/>
      <c r="Y11" s="656"/>
      <c r="Z11" s="656"/>
      <c r="AA11" s="656"/>
    </row>
    <row r="12" spans="1:27" s="410" customFormat="1" x14ac:dyDescent="0.35">
      <c r="A12" s="641"/>
      <c r="B12" s="475" t="s">
        <v>448</v>
      </c>
      <c r="C12" s="119" t="s">
        <v>449</v>
      </c>
      <c r="D12" s="105"/>
      <c r="E12" s="304">
        <v>0</v>
      </c>
      <c r="F12" s="304">
        <v>0</v>
      </c>
      <c r="G12" s="304">
        <v>0</v>
      </c>
      <c r="H12" s="304">
        <v>0</v>
      </c>
      <c r="I12" s="304">
        <v>0</v>
      </c>
      <c r="J12" s="304">
        <v>0</v>
      </c>
      <c r="K12" s="55">
        <v>0</v>
      </c>
      <c r="L12" s="55">
        <v>0</v>
      </c>
      <c r="M12" s="723" t="s">
        <v>447</v>
      </c>
      <c r="N12" s="724"/>
      <c r="O12" s="656"/>
      <c r="P12" s="418"/>
      <c r="Q12" s="418"/>
      <c r="R12" s="418"/>
      <c r="S12" s="656"/>
      <c r="T12" s="656"/>
      <c r="U12" s="656"/>
      <c r="V12" s="656"/>
      <c r="W12" s="656"/>
      <c r="X12" s="656"/>
      <c r="Y12" s="656"/>
      <c r="Z12" s="656"/>
      <c r="AA12" s="656"/>
    </row>
    <row r="13" spans="1:27" s="60" customFormat="1" x14ac:dyDescent="0.35">
      <c r="A13" s="641"/>
      <c r="B13" s="213"/>
      <c r="C13" s="505"/>
      <c r="D13" s="466"/>
      <c r="E13" s="508"/>
      <c r="F13" s="508"/>
      <c r="G13" s="508"/>
      <c r="H13" s="508"/>
      <c r="I13" s="508"/>
      <c r="J13" s="508"/>
      <c r="K13" s="509"/>
      <c r="L13" s="509"/>
      <c r="M13" s="654"/>
      <c r="N13" s="118"/>
      <c r="O13" s="639"/>
      <c r="P13" s="418"/>
      <c r="Q13" s="104"/>
      <c r="R13" s="104"/>
      <c r="S13" s="639"/>
      <c r="T13" s="639"/>
      <c r="U13" s="639"/>
      <c r="V13" s="639"/>
      <c r="W13" s="639"/>
      <c r="X13" s="639"/>
      <c r="Y13" s="639"/>
      <c r="Z13" s="639"/>
      <c r="AA13" s="639"/>
    </row>
    <row r="14" spans="1:27" s="410" customFormat="1" x14ac:dyDescent="0.35">
      <c r="A14" s="641"/>
      <c r="B14" s="475" t="s">
        <v>153</v>
      </c>
      <c r="C14" s="119" t="s">
        <v>450</v>
      </c>
      <c r="D14" s="105"/>
      <c r="E14" s="304">
        <v>0</v>
      </c>
      <c r="F14" s="304">
        <v>0</v>
      </c>
      <c r="G14" s="304">
        <v>0</v>
      </c>
      <c r="H14" s="304">
        <v>0</v>
      </c>
      <c r="I14" s="304">
        <v>0</v>
      </c>
      <c r="J14" s="304">
        <v>0</v>
      </c>
      <c r="K14" s="55">
        <v>0</v>
      </c>
      <c r="L14" s="55">
        <v>0</v>
      </c>
      <c r="M14" s="725" t="s">
        <v>451</v>
      </c>
      <c r="N14" s="724"/>
      <c r="O14" s="656"/>
      <c r="P14" s="418"/>
      <c r="Q14" s="418"/>
      <c r="R14" s="418"/>
      <c r="S14" s="656"/>
      <c r="T14" s="656"/>
      <c r="U14" s="656"/>
      <c r="V14" s="656"/>
      <c r="W14" s="656"/>
      <c r="X14" s="656"/>
      <c r="Y14" s="656"/>
      <c r="Z14" s="656"/>
      <c r="AA14" s="656"/>
    </row>
    <row r="15" spans="1:27" s="410" customFormat="1" x14ac:dyDescent="0.35">
      <c r="A15" s="641"/>
      <c r="B15" s="475" t="s">
        <v>155</v>
      </c>
      <c r="C15" s="119" t="s">
        <v>452</v>
      </c>
      <c r="D15" s="105"/>
      <c r="E15" s="304">
        <v>0</v>
      </c>
      <c r="F15" s="304">
        <v>0</v>
      </c>
      <c r="G15" s="304">
        <v>0</v>
      </c>
      <c r="H15" s="304">
        <v>0</v>
      </c>
      <c r="I15" s="304">
        <v>0</v>
      </c>
      <c r="J15" s="304">
        <v>0</v>
      </c>
      <c r="K15" s="55">
        <v>0</v>
      </c>
      <c r="L15" s="55">
        <v>0</v>
      </c>
      <c r="M15" s="725" t="s">
        <v>451</v>
      </c>
      <c r="N15" s="724"/>
      <c r="O15" s="656"/>
      <c r="P15" s="418"/>
      <c r="Q15" s="418"/>
      <c r="R15" s="418"/>
      <c r="S15" s="656"/>
      <c r="T15" s="656"/>
      <c r="U15" s="656"/>
      <c r="V15" s="656"/>
      <c r="W15" s="656"/>
      <c r="X15" s="656"/>
      <c r="Y15" s="656"/>
      <c r="Z15" s="656"/>
      <c r="AA15" s="656"/>
    </row>
    <row r="16" spans="1:27" s="410" customFormat="1" x14ac:dyDescent="0.35">
      <c r="A16" s="421"/>
      <c r="B16" s="422"/>
      <c r="C16" s="47" t="s">
        <v>453</v>
      </c>
      <c r="D16" s="105"/>
      <c r="E16" s="304">
        <v>0</v>
      </c>
      <c r="F16" s="304">
        <v>0</v>
      </c>
      <c r="G16" s="304">
        <v>0</v>
      </c>
      <c r="H16" s="304">
        <v>0</v>
      </c>
      <c r="I16" s="304">
        <v>0</v>
      </c>
      <c r="J16" s="304">
        <v>0</v>
      </c>
      <c r="K16" s="55">
        <v>0</v>
      </c>
      <c r="L16" s="55">
        <v>0</v>
      </c>
      <c r="M16" s="725" t="s">
        <v>451</v>
      </c>
      <c r="N16" s="724"/>
      <c r="O16" s="656"/>
      <c r="P16" s="418"/>
      <c r="Q16" s="418"/>
      <c r="R16" s="418"/>
      <c r="S16" s="656"/>
      <c r="T16" s="656"/>
      <c r="U16" s="656"/>
      <c r="V16" s="656"/>
      <c r="W16" s="656"/>
      <c r="X16" s="656"/>
      <c r="Y16" s="656"/>
      <c r="Z16" s="656"/>
      <c r="AA16" s="656"/>
    </row>
    <row r="17" spans="1:27" s="410" customFormat="1" x14ac:dyDescent="0.35">
      <c r="A17" s="421"/>
      <c r="B17" s="422"/>
      <c r="C17" s="47"/>
      <c r="D17" s="105"/>
      <c r="E17" s="304">
        <v>0</v>
      </c>
      <c r="F17" s="304">
        <v>0</v>
      </c>
      <c r="G17" s="304">
        <v>0</v>
      </c>
      <c r="H17" s="304">
        <v>0</v>
      </c>
      <c r="I17" s="304">
        <v>0</v>
      </c>
      <c r="J17" s="304">
        <v>0</v>
      </c>
      <c r="K17" s="55">
        <v>0</v>
      </c>
      <c r="L17" s="55">
        <v>0</v>
      </c>
      <c r="M17" s="726"/>
      <c r="N17" s="727"/>
      <c r="O17" s="656"/>
      <c r="P17" s="418"/>
      <c r="Q17" s="418"/>
      <c r="R17" s="418"/>
      <c r="S17" s="656"/>
      <c r="T17" s="656"/>
      <c r="U17" s="656"/>
      <c r="V17" s="656"/>
      <c r="W17" s="656"/>
      <c r="X17" s="656"/>
      <c r="Y17" s="656"/>
      <c r="Z17" s="656"/>
      <c r="AA17" s="656"/>
    </row>
    <row r="18" spans="1:27" s="60" customFormat="1" x14ac:dyDescent="0.35">
      <c r="A18" s="641"/>
      <c r="B18" s="475" t="s">
        <v>454</v>
      </c>
      <c r="C18" s="119" t="s">
        <v>455</v>
      </c>
      <c r="D18" s="119"/>
      <c r="E18" s="511">
        <f>SUM(E9:E17)</f>
        <v>0</v>
      </c>
      <c r="F18" s="511">
        <f t="shared" ref="F18:L18" si="0">SUM(F9:F17)</f>
        <v>0</v>
      </c>
      <c r="G18" s="511">
        <f t="shared" si="0"/>
        <v>0</v>
      </c>
      <c r="H18" s="511">
        <f t="shared" si="0"/>
        <v>0</v>
      </c>
      <c r="I18" s="511">
        <f t="shared" si="0"/>
        <v>0</v>
      </c>
      <c r="J18" s="511">
        <f t="shared" si="0"/>
        <v>0</v>
      </c>
      <c r="K18" s="511">
        <f t="shared" si="0"/>
        <v>0</v>
      </c>
      <c r="L18" s="511">
        <f t="shared" si="0"/>
        <v>0</v>
      </c>
      <c r="M18" s="654"/>
      <c r="N18" s="655"/>
      <c r="O18" s="639"/>
      <c r="P18" s="418"/>
      <c r="Q18" s="639"/>
      <c r="R18" s="639"/>
      <c r="S18" s="639"/>
      <c r="T18" s="639"/>
      <c r="U18" s="639"/>
      <c r="V18" s="639"/>
      <c r="W18" s="639"/>
      <c r="X18" s="639"/>
      <c r="Y18" s="639"/>
      <c r="Z18" s="639"/>
      <c r="AA18" s="639"/>
    </row>
    <row r="19" spans="1:27" s="60" customFormat="1" x14ac:dyDescent="0.35">
      <c r="A19" s="641"/>
      <c r="B19" s="213"/>
      <c r="C19" s="505"/>
      <c r="D19" s="466"/>
      <c r="E19" s="508"/>
      <c r="F19" s="508"/>
      <c r="G19" s="508"/>
      <c r="H19" s="508"/>
      <c r="I19" s="508"/>
      <c r="J19" s="508"/>
      <c r="K19" s="509"/>
      <c r="L19" s="509"/>
      <c r="M19" s="654"/>
      <c r="N19" s="118"/>
      <c r="O19" s="639"/>
      <c r="P19" s="418"/>
      <c r="Q19" s="104"/>
      <c r="R19" s="104"/>
      <c r="S19" s="639"/>
      <c r="T19" s="639"/>
      <c r="U19" s="639"/>
      <c r="V19" s="639"/>
      <c r="W19" s="639"/>
      <c r="X19" s="639"/>
      <c r="Y19" s="639"/>
      <c r="Z19" s="639"/>
      <c r="AA19" s="639"/>
    </row>
    <row r="20" spans="1:27" s="60" customFormat="1" x14ac:dyDescent="0.35">
      <c r="A20" s="641"/>
      <c r="B20" s="475" t="s">
        <v>85</v>
      </c>
      <c r="C20" s="124" t="s">
        <v>456</v>
      </c>
      <c r="D20" s="466"/>
      <c r="E20" s="319"/>
      <c r="F20" s="319"/>
      <c r="G20" s="319"/>
      <c r="H20" s="319"/>
      <c r="I20" s="319"/>
      <c r="J20" s="319"/>
      <c r="K20" s="84"/>
      <c r="L20" s="84"/>
      <c r="M20" s="654"/>
      <c r="N20" s="655"/>
      <c r="O20" s="639"/>
      <c r="P20" s="639"/>
      <c r="Q20" s="639"/>
      <c r="R20" s="639"/>
      <c r="S20" s="639"/>
      <c r="T20" s="639"/>
      <c r="U20" s="639"/>
      <c r="V20" s="639"/>
      <c r="W20" s="639"/>
      <c r="X20" s="639"/>
      <c r="Y20" s="639"/>
      <c r="Z20" s="639"/>
      <c r="AA20" s="639"/>
    </row>
    <row r="21" spans="1:27" s="60" customFormat="1" x14ac:dyDescent="0.35">
      <c r="A21" s="641"/>
      <c r="B21" s="475" t="s">
        <v>457</v>
      </c>
      <c r="C21" s="124" t="s">
        <v>458</v>
      </c>
      <c r="D21" s="466"/>
      <c r="E21" s="318"/>
      <c r="F21" s="318"/>
      <c r="G21" s="318"/>
      <c r="H21" s="318"/>
      <c r="I21" s="318"/>
      <c r="J21" s="318"/>
      <c r="K21" s="83"/>
      <c r="L21" s="83"/>
      <c r="M21" s="112"/>
      <c r="N21" s="118"/>
      <c r="O21" s="103"/>
      <c r="P21" s="639"/>
      <c r="Q21" s="639"/>
      <c r="R21" s="639"/>
      <c r="S21" s="639"/>
      <c r="T21" s="639"/>
      <c r="U21" s="639"/>
      <c r="V21" s="639"/>
      <c r="W21" s="639"/>
      <c r="X21" s="639"/>
      <c r="Y21" s="639"/>
      <c r="Z21" s="640"/>
      <c r="AA21" s="639"/>
    </row>
    <row r="22" spans="1:27" s="74" customFormat="1" x14ac:dyDescent="0.35">
      <c r="A22" s="106"/>
      <c r="B22" s="215"/>
      <c r="C22" s="119" t="s">
        <v>459</v>
      </c>
      <c r="D22" s="466"/>
      <c r="E22" s="318"/>
      <c r="F22" s="318"/>
      <c r="G22" s="318"/>
      <c r="H22" s="318"/>
      <c r="I22" s="318"/>
      <c r="J22" s="318"/>
      <c r="K22" s="83"/>
      <c r="L22" s="83"/>
      <c r="M22" s="223" t="s">
        <v>460</v>
      </c>
      <c r="N22" s="634"/>
      <c r="O22" s="103"/>
      <c r="P22" s="103"/>
      <c r="Q22" s="103"/>
      <c r="R22" s="103"/>
      <c r="S22" s="103"/>
      <c r="T22" s="103"/>
      <c r="U22" s="103"/>
      <c r="V22" s="103"/>
      <c r="W22" s="103"/>
      <c r="X22" s="103"/>
      <c r="Y22" s="103"/>
      <c r="Z22" s="103"/>
      <c r="AA22" s="103"/>
    </row>
    <row r="23" spans="1:27" s="420" customFormat="1" x14ac:dyDescent="0.35">
      <c r="A23" s="421"/>
      <c r="B23" s="422"/>
      <c r="C23" s="47" t="s">
        <v>461</v>
      </c>
      <c r="D23" s="466"/>
      <c r="E23" s="304">
        <v>0</v>
      </c>
      <c r="F23" s="304">
        <v>0</v>
      </c>
      <c r="G23" s="304">
        <v>0</v>
      </c>
      <c r="H23" s="304">
        <v>0</v>
      </c>
      <c r="I23" s="304">
        <v>0</v>
      </c>
      <c r="J23" s="304">
        <v>0</v>
      </c>
      <c r="K23" s="55">
        <v>0</v>
      </c>
      <c r="L23" s="55">
        <v>0</v>
      </c>
      <c r="M23" s="725" t="s">
        <v>462</v>
      </c>
      <c r="N23" s="724"/>
      <c r="O23" s="419"/>
      <c r="P23" s="419"/>
      <c r="Q23" s="419"/>
      <c r="R23" s="419"/>
      <c r="S23" s="419"/>
      <c r="T23" s="419"/>
      <c r="U23" s="419"/>
      <c r="V23" s="419"/>
      <c r="W23" s="419"/>
      <c r="X23" s="419"/>
      <c r="Y23" s="419"/>
      <c r="Z23" s="419"/>
      <c r="AA23" s="419"/>
    </row>
    <row r="24" spans="1:27" s="420" customFormat="1" x14ac:dyDescent="0.35">
      <c r="A24" s="421"/>
      <c r="B24" s="422"/>
      <c r="C24" s="47"/>
      <c r="D24" s="466"/>
      <c r="E24" s="304">
        <v>0</v>
      </c>
      <c r="F24" s="304">
        <v>0</v>
      </c>
      <c r="G24" s="304">
        <v>0</v>
      </c>
      <c r="H24" s="304">
        <v>0</v>
      </c>
      <c r="I24" s="304">
        <v>0</v>
      </c>
      <c r="J24" s="304">
        <v>0</v>
      </c>
      <c r="K24" s="55">
        <v>0</v>
      </c>
      <c r="L24" s="55">
        <v>0</v>
      </c>
      <c r="M24" s="725" t="s">
        <v>462</v>
      </c>
      <c r="N24" s="724"/>
      <c r="O24" s="419"/>
      <c r="P24" s="419"/>
      <c r="Q24" s="419"/>
      <c r="R24" s="419"/>
      <c r="S24" s="419"/>
      <c r="T24" s="419"/>
      <c r="U24" s="419"/>
      <c r="V24" s="419"/>
      <c r="W24" s="419"/>
      <c r="X24" s="419"/>
      <c r="Y24" s="419"/>
      <c r="Z24" s="419"/>
      <c r="AA24" s="419"/>
    </row>
    <row r="25" spans="1:27" s="420" customFormat="1" x14ac:dyDescent="0.35">
      <c r="A25" s="421"/>
      <c r="B25" s="422"/>
      <c r="C25" s="47"/>
      <c r="D25" s="466"/>
      <c r="E25" s="304">
        <v>0</v>
      </c>
      <c r="F25" s="304">
        <v>0</v>
      </c>
      <c r="G25" s="304">
        <v>0</v>
      </c>
      <c r="H25" s="304">
        <v>0</v>
      </c>
      <c r="I25" s="304">
        <v>0</v>
      </c>
      <c r="J25" s="304">
        <v>0</v>
      </c>
      <c r="K25" s="55">
        <v>0</v>
      </c>
      <c r="L25" s="55">
        <v>0</v>
      </c>
      <c r="M25" s="725" t="s">
        <v>462</v>
      </c>
      <c r="N25" s="724"/>
      <c r="O25" s="419"/>
      <c r="P25" s="419"/>
      <c r="Q25" s="419"/>
      <c r="R25" s="419"/>
      <c r="S25" s="419"/>
      <c r="T25" s="419"/>
      <c r="U25" s="419"/>
      <c r="V25" s="419"/>
      <c r="W25" s="419"/>
      <c r="X25" s="419"/>
      <c r="Y25" s="419"/>
      <c r="Z25" s="419"/>
      <c r="AA25" s="419"/>
    </row>
    <row r="26" spans="1:27" s="420" customFormat="1" x14ac:dyDescent="0.35">
      <c r="A26" s="421"/>
      <c r="B26" s="422"/>
      <c r="C26" s="47" t="s">
        <v>463</v>
      </c>
      <c r="D26" s="466"/>
      <c r="E26" s="304">
        <v>0</v>
      </c>
      <c r="F26" s="304">
        <v>0</v>
      </c>
      <c r="G26" s="304">
        <v>0</v>
      </c>
      <c r="H26" s="304">
        <v>0</v>
      </c>
      <c r="I26" s="304">
        <v>0</v>
      </c>
      <c r="J26" s="304">
        <v>0</v>
      </c>
      <c r="K26" s="55">
        <v>0</v>
      </c>
      <c r="L26" s="55">
        <v>0</v>
      </c>
      <c r="M26" s="725" t="s">
        <v>462</v>
      </c>
      <c r="N26" s="724"/>
      <c r="O26" s="419"/>
      <c r="P26" s="419"/>
      <c r="Q26" s="419"/>
      <c r="R26" s="419"/>
      <c r="S26" s="419"/>
      <c r="T26" s="419"/>
      <c r="U26" s="419"/>
      <c r="V26" s="419"/>
      <c r="W26" s="419"/>
      <c r="X26" s="419"/>
      <c r="Y26" s="419"/>
      <c r="Z26" s="419"/>
      <c r="AA26" s="419"/>
    </row>
    <row r="27" spans="1:27" s="74" customFormat="1" x14ac:dyDescent="0.35">
      <c r="A27" s="106"/>
      <c r="B27" s="215"/>
      <c r="C27" s="119"/>
      <c r="D27" s="466"/>
      <c r="E27" s="508"/>
      <c r="F27" s="508"/>
      <c r="G27" s="508"/>
      <c r="H27" s="508"/>
      <c r="I27" s="508"/>
      <c r="J27" s="508"/>
      <c r="K27" s="509"/>
      <c r="L27" s="509"/>
      <c r="M27" s="112"/>
      <c r="N27" s="118"/>
      <c r="O27" s="639"/>
      <c r="P27" s="103"/>
      <c r="Q27" s="103"/>
      <c r="R27" s="103"/>
      <c r="S27" s="103"/>
      <c r="T27" s="103"/>
      <c r="U27" s="103"/>
      <c r="V27" s="103"/>
      <c r="W27" s="103"/>
      <c r="X27" s="103"/>
      <c r="Y27" s="103"/>
      <c r="Z27" s="103"/>
      <c r="AA27" s="103"/>
    </row>
    <row r="28" spans="1:27" s="74" customFormat="1" x14ac:dyDescent="0.35">
      <c r="A28" s="106"/>
      <c r="B28" s="215"/>
      <c r="C28" s="119"/>
      <c r="D28" s="466"/>
      <c r="E28" s="511">
        <f t="shared" ref="E28:L28" si="1">SUM(E21:E27)</f>
        <v>0</v>
      </c>
      <c r="F28" s="511">
        <f t="shared" si="1"/>
        <v>0</v>
      </c>
      <c r="G28" s="511">
        <f t="shared" si="1"/>
        <v>0</v>
      </c>
      <c r="H28" s="511">
        <f t="shared" si="1"/>
        <v>0</v>
      </c>
      <c r="I28" s="511">
        <f t="shared" si="1"/>
        <v>0</v>
      </c>
      <c r="J28" s="511">
        <f t="shared" si="1"/>
        <v>0</v>
      </c>
      <c r="K28" s="579">
        <f t="shared" si="1"/>
        <v>0</v>
      </c>
      <c r="L28" s="579">
        <f t="shared" si="1"/>
        <v>0</v>
      </c>
      <c r="M28" s="112"/>
      <c r="N28" s="118"/>
      <c r="O28" s="639"/>
      <c r="P28" s="103"/>
      <c r="Q28" s="103"/>
      <c r="R28" s="103"/>
      <c r="S28" s="103"/>
      <c r="T28" s="103"/>
      <c r="U28" s="103"/>
      <c r="V28" s="103"/>
      <c r="W28" s="103"/>
      <c r="X28" s="103"/>
      <c r="Y28" s="103"/>
      <c r="Z28" s="103"/>
      <c r="AA28" s="103"/>
    </row>
    <row r="29" spans="1:27" s="74" customFormat="1" x14ac:dyDescent="0.35">
      <c r="A29" s="106"/>
      <c r="B29" s="215"/>
      <c r="C29" s="119"/>
      <c r="D29" s="466"/>
      <c r="E29" s="508"/>
      <c r="F29" s="508"/>
      <c r="G29" s="508"/>
      <c r="H29" s="508"/>
      <c r="I29" s="508"/>
      <c r="J29" s="508"/>
      <c r="K29" s="509"/>
      <c r="L29" s="509"/>
      <c r="M29" s="112"/>
      <c r="N29" s="118"/>
      <c r="O29" s="639"/>
      <c r="P29" s="103"/>
      <c r="Q29" s="103"/>
      <c r="R29" s="103"/>
      <c r="S29" s="103"/>
      <c r="T29" s="103"/>
      <c r="U29" s="103"/>
      <c r="V29" s="103"/>
      <c r="W29" s="103"/>
      <c r="X29" s="103"/>
      <c r="Y29" s="103"/>
      <c r="Z29" s="103"/>
      <c r="AA29" s="103"/>
    </row>
    <row r="30" spans="1:27" s="60" customFormat="1" x14ac:dyDescent="0.35">
      <c r="A30" s="641"/>
      <c r="B30" s="475" t="s">
        <v>464</v>
      </c>
      <c r="C30" s="124" t="s">
        <v>465</v>
      </c>
      <c r="D30" s="466"/>
      <c r="E30" s="318"/>
      <c r="F30" s="318"/>
      <c r="G30" s="318"/>
      <c r="H30" s="318"/>
      <c r="I30" s="318"/>
      <c r="J30" s="318"/>
      <c r="K30" s="83"/>
      <c r="L30" s="83"/>
      <c r="M30" s="112"/>
      <c r="N30" s="118"/>
      <c r="O30" s="103"/>
      <c r="P30" s="639"/>
      <c r="Q30" s="639"/>
      <c r="R30" s="639"/>
      <c r="S30" s="639"/>
      <c r="T30" s="639"/>
      <c r="U30" s="639"/>
      <c r="V30" s="639"/>
      <c r="W30" s="639"/>
      <c r="X30" s="639"/>
      <c r="Y30" s="639"/>
      <c r="Z30" s="640"/>
      <c r="AA30" s="639"/>
    </row>
    <row r="31" spans="1:27" s="74" customFormat="1" x14ac:dyDescent="0.35">
      <c r="A31" s="106"/>
      <c r="B31" s="215"/>
      <c r="C31" s="119" t="s">
        <v>466</v>
      </c>
      <c r="D31" s="466"/>
      <c r="E31" s="318"/>
      <c r="F31" s="318"/>
      <c r="G31" s="318"/>
      <c r="H31" s="318"/>
      <c r="I31" s="318"/>
      <c r="J31" s="318"/>
      <c r="K31" s="83"/>
      <c r="L31" s="83"/>
      <c r="M31" s="112"/>
      <c r="N31" s="118"/>
      <c r="O31" s="103"/>
      <c r="P31" s="103"/>
      <c r="Q31" s="103"/>
      <c r="R31" s="103"/>
      <c r="S31" s="103"/>
      <c r="T31" s="103"/>
      <c r="U31" s="103"/>
      <c r="V31" s="103"/>
      <c r="W31" s="103"/>
      <c r="X31" s="103"/>
      <c r="Y31" s="103"/>
      <c r="Z31" s="103"/>
      <c r="AA31" s="103"/>
    </row>
    <row r="32" spans="1:27" s="420" customFormat="1" x14ac:dyDescent="0.35">
      <c r="A32" s="421"/>
      <c r="B32" s="422"/>
      <c r="C32" s="47" t="s">
        <v>461</v>
      </c>
      <c r="D32" s="466"/>
      <c r="E32" s="304">
        <v>0</v>
      </c>
      <c r="F32" s="304">
        <v>0</v>
      </c>
      <c r="G32" s="304">
        <v>0</v>
      </c>
      <c r="H32" s="304">
        <v>0</v>
      </c>
      <c r="I32" s="304">
        <v>0</v>
      </c>
      <c r="J32" s="304">
        <v>0</v>
      </c>
      <c r="K32" s="55">
        <v>0</v>
      </c>
      <c r="L32" s="55">
        <v>0</v>
      </c>
      <c r="M32" s="112"/>
      <c r="N32" s="118"/>
      <c r="O32" s="419"/>
      <c r="P32" s="419"/>
      <c r="Q32" s="419"/>
      <c r="R32" s="419"/>
      <c r="S32" s="419"/>
      <c r="T32" s="419"/>
      <c r="U32" s="419"/>
      <c r="V32" s="419"/>
      <c r="W32" s="419"/>
      <c r="X32" s="419"/>
      <c r="Y32" s="419"/>
      <c r="Z32" s="419"/>
      <c r="AA32" s="419"/>
    </row>
    <row r="33" spans="1:27" s="420" customFormat="1" x14ac:dyDescent="0.35">
      <c r="A33" s="421"/>
      <c r="B33" s="422"/>
      <c r="C33" s="47"/>
      <c r="D33" s="466"/>
      <c r="E33" s="304">
        <v>0</v>
      </c>
      <c r="F33" s="304">
        <v>0</v>
      </c>
      <c r="G33" s="304">
        <v>0</v>
      </c>
      <c r="H33" s="304">
        <v>0</v>
      </c>
      <c r="I33" s="304">
        <v>0</v>
      </c>
      <c r="J33" s="304">
        <v>0</v>
      </c>
      <c r="K33" s="55">
        <v>0</v>
      </c>
      <c r="L33" s="55">
        <v>0</v>
      </c>
      <c r="M33" s="112"/>
      <c r="N33" s="118"/>
      <c r="O33" s="419"/>
      <c r="P33" s="419"/>
      <c r="Q33" s="419"/>
      <c r="R33" s="419"/>
      <c r="S33" s="419"/>
      <c r="T33" s="419"/>
      <c r="U33" s="419"/>
      <c r="V33" s="419"/>
      <c r="W33" s="419"/>
      <c r="X33" s="419"/>
      <c r="Y33" s="419"/>
      <c r="Z33" s="419"/>
      <c r="AA33" s="419"/>
    </row>
    <row r="34" spans="1:27" s="420" customFormat="1" x14ac:dyDescent="0.35">
      <c r="A34" s="421"/>
      <c r="B34" s="422"/>
      <c r="C34" s="47"/>
      <c r="D34" s="466"/>
      <c r="E34" s="304">
        <v>0</v>
      </c>
      <c r="F34" s="304">
        <v>0</v>
      </c>
      <c r="G34" s="304">
        <v>0</v>
      </c>
      <c r="H34" s="304">
        <v>0</v>
      </c>
      <c r="I34" s="304">
        <v>0</v>
      </c>
      <c r="J34" s="304">
        <v>0</v>
      </c>
      <c r="K34" s="55">
        <v>0</v>
      </c>
      <c r="L34" s="55">
        <v>0</v>
      </c>
      <c r="M34" s="112"/>
      <c r="N34" s="118"/>
      <c r="O34" s="419"/>
      <c r="P34" s="419"/>
      <c r="Q34" s="419"/>
      <c r="R34" s="419"/>
      <c r="S34" s="419"/>
      <c r="T34" s="419"/>
      <c r="U34" s="419"/>
      <c r="V34" s="419"/>
      <c r="W34" s="419"/>
      <c r="X34" s="419"/>
      <c r="Y34" s="419"/>
      <c r="Z34" s="419"/>
      <c r="AA34" s="419"/>
    </row>
    <row r="35" spans="1:27" s="420" customFormat="1" x14ac:dyDescent="0.35">
      <c r="A35" s="421"/>
      <c r="B35" s="422"/>
      <c r="C35" s="47"/>
      <c r="D35" s="466"/>
      <c r="E35" s="304">
        <v>0</v>
      </c>
      <c r="F35" s="304">
        <v>0</v>
      </c>
      <c r="G35" s="304">
        <v>0</v>
      </c>
      <c r="H35" s="304">
        <v>0</v>
      </c>
      <c r="I35" s="304">
        <v>0</v>
      </c>
      <c r="J35" s="304">
        <v>0</v>
      </c>
      <c r="K35" s="55">
        <v>0</v>
      </c>
      <c r="L35" s="55">
        <v>0</v>
      </c>
      <c r="M35" s="112"/>
      <c r="N35" s="118"/>
      <c r="O35" s="419"/>
      <c r="P35" s="419"/>
      <c r="Q35" s="419"/>
      <c r="R35" s="419"/>
      <c r="S35" s="419"/>
      <c r="T35" s="419"/>
      <c r="U35" s="419"/>
      <c r="V35" s="419"/>
      <c r="W35" s="419"/>
      <c r="X35" s="419"/>
      <c r="Y35" s="419"/>
      <c r="Z35" s="419"/>
      <c r="AA35" s="419"/>
    </row>
    <row r="36" spans="1:27" s="420" customFormat="1" x14ac:dyDescent="0.35">
      <c r="A36" s="421"/>
      <c r="B36" s="422"/>
      <c r="C36" s="47"/>
      <c r="D36" s="466"/>
      <c r="E36" s="304">
        <v>0</v>
      </c>
      <c r="F36" s="304">
        <v>0</v>
      </c>
      <c r="G36" s="304">
        <v>0</v>
      </c>
      <c r="H36" s="304">
        <v>0</v>
      </c>
      <c r="I36" s="304">
        <v>0</v>
      </c>
      <c r="J36" s="304">
        <v>0</v>
      </c>
      <c r="K36" s="55">
        <v>0</v>
      </c>
      <c r="L36" s="55">
        <v>0</v>
      </c>
      <c r="M36" s="112"/>
      <c r="N36" s="118"/>
      <c r="O36" s="419"/>
      <c r="P36" s="419"/>
      <c r="Q36" s="419"/>
      <c r="R36" s="419"/>
      <c r="S36" s="419"/>
      <c r="T36" s="419"/>
      <c r="U36" s="419"/>
      <c r="V36" s="419"/>
      <c r="W36" s="419"/>
      <c r="X36" s="419"/>
      <c r="Y36" s="419"/>
      <c r="Z36" s="419"/>
      <c r="AA36" s="419"/>
    </row>
    <row r="37" spans="1:27" s="420" customFormat="1" x14ac:dyDescent="0.35">
      <c r="A37" s="421"/>
      <c r="B37" s="422"/>
      <c r="C37" s="47"/>
      <c r="D37" s="466"/>
      <c r="E37" s="304">
        <v>0</v>
      </c>
      <c r="F37" s="304">
        <v>0</v>
      </c>
      <c r="G37" s="304">
        <v>0</v>
      </c>
      <c r="H37" s="304">
        <v>0</v>
      </c>
      <c r="I37" s="304">
        <v>0</v>
      </c>
      <c r="J37" s="304">
        <v>0</v>
      </c>
      <c r="K37" s="55">
        <v>0</v>
      </c>
      <c r="L37" s="55">
        <v>0</v>
      </c>
      <c r="M37" s="112"/>
      <c r="N37" s="118"/>
      <c r="O37" s="419"/>
      <c r="P37" s="419"/>
      <c r="Q37" s="419"/>
      <c r="R37" s="419"/>
      <c r="S37" s="419"/>
      <c r="T37" s="419"/>
      <c r="U37" s="419"/>
      <c r="V37" s="419"/>
      <c r="W37" s="419"/>
      <c r="X37" s="419"/>
      <c r="Y37" s="419"/>
      <c r="Z37" s="419"/>
      <c r="AA37" s="419"/>
    </row>
    <row r="38" spans="1:27" s="420" customFormat="1" x14ac:dyDescent="0.35">
      <c r="A38" s="421"/>
      <c r="B38" s="422"/>
      <c r="C38" s="47"/>
      <c r="D38" s="466"/>
      <c r="E38" s="304">
        <v>0</v>
      </c>
      <c r="F38" s="304">
        <v>0</v>
      </c>
      <c r="G38" s="304">
        <v>0</v>
      </c>
      <c r="H38" s="304">
        <v>0</v>
      </c>
      <c r="I38" s="304">
        <v>0</v>
      </c>
      <c r="J38" s="304">
        <v>0</v>
      </c>
      <c r="K38" s="55">
        <v>0</v>
      </c>
      <c r="L38" s="55">
        <v>0</v>
      </c>
      <c r="M38" s="112"/>
      <c r="N38" s="118"/>
      <c r="O38" s="419"/>
      <c r="P38" s="419"/>
      <c r="Q38" s="419"/>
      <c r="R38" s="419"/>
      <c r="S38" s="419"/>
      <c r="T38" s="419"/>
      <c r="U38" s="419"/>
      <c r="V38" s="419"/>
      <c r="W38" s="419"/>
      <c r="X38" s="419"/>
      <c r="Y38" s="419"/>
      <c r="Z38" s="419"/>
      <c r="AA38" s="419"/>
    </row>
    <row r="39" spans="1:27" s="420" customFormat="1" x14ac:dyDescent="0.35">
      <c r="A39" s="421"/>
      <c r="B39" s="422"/>
      <c r="C39" s="47"/>
      <c r="D39" s="466"/>
      <c r="E39" s="304">
        <v>0</v>
      </c>
      <c r="F39" s="304">
        <v>0</v>
      </c>
      <c r="G39" s="304">
        <v>0</v>
      </c>
      <c r="H39" s="304">
        <v>0</v>
      </c>
      <c r="I39" s="304">
        <v>0</v>
      </c>
      <c r="J39" s="304">
        <v>0</v>
      </c>
      <c r="K39" s="55">
        <v>0</v>
      </c>
      <c r="L39" s="55">
        <v>0</v>
      </c>
      <c r="M39" s="112"/>
      <c r="N39" s="118"/>
      <c r="O39" s="419"/>
      <c r="P39" s="419"/>
      <c r="Q39" s="419"/>
      <c r="R39" s="419"/>
      <c r="S39" s="419"/>
      <c r="T39" s="419"/>
      <c r="U39" s="419"/>
      <c r="V39" s="419"/>
      <c r="W39" s="419"/>
      <c r="X39" s="419"/>
      <c r="Y39" s="419"/>
      <c r="Z39" s="419"/>
      <c r="AA39" s="419"/>
    </row>
    <row r="40" spans="1:27" s="420" customFormat="1" x14ac:dyDescent="0.35">
      <c r="A40" s="421"/>
      <c r="B40" s="422"/>
      <c r="C40" s="47"/>
      <c r="D40" s="466"/>
      <c r="E40" s="304">
        <v>0</v>
      </c>
      <c r="F40" s="304">
        <v>0</v>
      </c>
      <c r="G40" s="304">
        <v>0</v>
      </c>
      <c r="H40" s="304">
        <v>0</v>
      </c>
      <c r="I40" s="304">
        <v>0</v>
      </c>
      <c r="J40" s="304">
        <v>0</v>
      </c>
      <c r="K40" s="55">
        <v>0</v>
      </c>
      <c r="L40" s="55">
        <v>0</v>
      </c>
      <c r="M40" s="112"/>
      <c r="N40" s="118"/>
      <c r="O40" s="419"/>
      <c r="P40" s="419"/>
      <c r="Q40" s="419"/>
      <c r="R40" s="419"/>
      <c r="S40" s="419"/>
      <c r="T40" s="419"/>
      <c r="U40" s="419"/>
      <c r="V40" s="419"/>
      <c r="W40" s="419"/>
      <c r="X40" s="419"/>
      <c r="Y40" s="419"/>
      <c r="Z40" s="419"/>
      <c r="AA40" s="419"/>
    </row>
    <row r="41" spans="1:27" s="420" customFormat="1" x14ac:dyDescent="0.35">
      <c r="A41" s="421"/>
      <c r="B41" s="422"/>
      <c r="C41" s="47"/>
      <c r="D41" s="466"/>
      <c r="E41" s="304">
        <v>0</v>
      </c>
      <c r="F41" s="304">
        <v>0</v>
      </c>
      <c r="G41" s="304">
        <v>0</v>
      </c>
      <c r="H41" s="304">
        <v>0</v>
      </c>
      <c r="I41" s="304">
        <v>0</v>
      </c>
      <c r="J41" s="304">
        <v>0</v>
      </c>
      <c r="K41" s="55">
        <v>0</v>
      </c>
      <c r="L41" s="55">
        <v>0</v>
      </c>
      <c r="M41" s="112"/>
      <c r="N41" s="118"/>
      <c r="O41" s="419"/>
      <c r="P41" s="419"/>
      <c r="Q41" s="419"/>
      <c r="R41" s="419"/>
      <c r="S41" s="419"/>
      <c r="T41" s="419"/>
      <c r="U41" s="419"/>
      <c r="V41" s="419"/>
      <c r="W41" s="419"/>
      <c r="X41" s="419"/>
      <c r="Y41" s="419"/>
      <c r="Z41" s="419"/>
      <c r="AA41" s="419"/>
    </row>
    <row r="42" spans="1:27" s="420" customFormat="1" x14ac:dyDescent="0.35">
      <c r="A42" s="421"/>
      <c r="B42" s="422"/>
      <c r="C42" s="47"/>
      <c r="D42" s="466"/>
      <c r="E42" s="304">
        <v>0</v>
      </c>
      <c r="F42" s="304">
        <v>0</v>
      </c>
      <c r="G42" s="304">
        <v>0</v>
      </c>
      <c r="H42" s="304">
        <v>0</v>
      </c>
      <c r="I42" s="304">
        <v>0</v>
      </c>
      <c r="J42" s="304">
        <v>0</v>
      </c>
      <c r="K42" s="55">
        <v>0</v>
      </c>
      <c r="L42" s="55">
        <v>0</v>
      </c>
      <c r="M42" s="112"/>
      <c r="N42" s="118"/>
      <c r="O42" s="419"/>
      <c r="P42" s="419"/>
      <c r="Q42" s="419"/>
      <c r="R42" s="419"/>
      <c r="S42" s="419"/>
      <c r="T42" s="419"/>
      <c r="U42" s="419"/>
      <c r="V42" s="419"/>
      <c r="W42" s="419"/>
      <c r="X42" s="419"/>
      <c r="Y42" s="419"/>
      <c r="Z42" s="419"/>
      <c r="AA42" s="419"/>
    </row>
    <row r="43" spans="1:27" s="420" customFormat="1" x14ac:dyDescent="0.35">
      <c r="A43" s="421"/>
      <c r="B43" s="422"/>
      <c r="C43" s="47" t="s">
        <v>463</v>
      </c>
      <c r="D43" s="466"/>
      <c r="E43" s="304">
        <v>0</v>
      </c>
      <c r="F43" s="304">
        <v>0</v>
      </c>
      <c r="G43" s="304">
        <v>0</v>
      </c>
      <c r="H43" s="304">
        <v>0</v>
      </c>
      <c r="I43" s="304">
        <v>0</v>
      </c>
      <c r="J43" s="304">
        <v>0</v>
      </c>
      <c r="K43" s="55">
        <v>0</v>
      </c>
      <c r="L43" s="55">
        <v>0</v>
      </c>
      <c r="M43" s="112"/>
      <c r="N43" s="118"/>
      <c r="O43" s="419"/>
      <c r="P43" s="419"/>
      <c r="Q43" s="419"/>
      <c r="R43" s="419"/>
      <c r="S43" s="419"/>
      <c r="T43" s="419"/>
      <c r="U43" s="419"/>
      <c r="V43" s="419"/>
      <c r="W43" s="419"/>
      <c r="X43" s="419"/>
      <c r="Y43" s="419"/>
      <c r="Z43" s="419"/>
      <c r="AA43" s="419"/>
    </row>
    <row r="44" spans="1:27" s="74" customFormat="1" x14ac:dyDescent="0.35">
      <c r="A44" s="106"/>
      <c r="B44" s="215"/>
      <c r="C44" s="119"/>
      <c r="D44" s="466"/>
      <c r="E44" s="508"/>
      <c r="F44" s="508"/>
      <c r="G44" s="508"/>
      <c r="H44" s="508"/>
      <c r="I44" s="508"/>
      <c r="J44" s="508"/>
      <c r="K44" s="509"/>
      <c r="L44" s="509"/>
      <c r="M44" s="112"/>
      <c r="N44" s="118"/>
      <c r="O44" s="639"/>
      <c r="P44" s="103"/>
      <c r="Q44" s="103"/>
      <c r="R44" s="103"/>
      <c r="S44" s="103"/>
      <c r="T44" s="103"/>
      <c r="U44" s="103"/>
      <c r="V44" s="103"/>
      <c r="W44" s="103"/>
      <c r="X44" s="103"/>
      <c r="Y44" s="103"/>
      <c r="Z44" s="103"/>
      <c r="AA44" s="103"/>
    </row>
    <row r="45" spans="1:27" s="74" customFormat="1" x14ac:dyDescent="0.35">
      <c r="A45" s="106"/>
      <c r="B45" s="215"/>
      <c r="C45" s="119" t="s">
        <v>467</v>
      </c>
      <c r="D45" s="466"/>
      <c r="E45" s="511">
        <f>SUM(E30:E44)</f>
        <v>0</v>
      </c>
      <c r="F45" s="511">
        <f t="shared" ref="F45:L45" si="2">SUM(F30:F44)</f>
        <v>0</v>
      </c>
      <c r="G45" s="511">
        <f t="shared" si="2"/>
        <v>0</v>
      </c>
      <c r="H45" s="511">
        <f t="shared" si="2"/>
        <v>0</v>
      </c>
      <c r="I45" s="511">
        <f t="shared" si="2"/>
        <v>0</v>
      </c>
      <c r="J45" s="511">
        <f t="shared" si="2"/>
        <v>0</v>
      </c>
      <c r="K45" s="579">
        <f t="shared" si="2"/>
        <v>0</v>
      </c>
      <c r="L45" s="579">
        <f t="shared" si="2"/>
        <v>0</v>
      </c>
      <c r="M45" s="112"/>
      <c r="N45" s="118"/>
      <c r="O45" s="639"/>
      <c r="P45" s="103"/>
      <c r="Q45" s="103"/>
      <c r="R45" s="103"/>
      <c r="S45" s="103"/>
      <c r="T45" s="103"/>
      <c r="U45" s="103"/>
      <c r="V45" s="103"/>
      <c r="W45" s="103"/>
      <c r="X45" s="103"/>
      <c r="Y45" s="103"/>
      <c r="Z45" s="103"/>
      <c r="AA45" s="103"/>
    </row>
    <row r="46" spans="1:27" s="74" customFormat="1" x14ac:dyDescent="0.35">
      <c r="A46" s="106"/>
      <c r="B46" s="215"/>
      <c r="C46" s="119"/>
      <c r="D46" s="105"/>
      <c r="E46" s="508"/>
      <c r="F46" s="508"/>
      <c r="G46" s="508"/>
      <c r="H46" s="508"/>
      <c r="I46" s="508"/>
      <c r="J46" s="508"/>
      <c r="K46" s="509"/>
      <c r="L46" s="509"/>
      <c r="M46" s="112"/>
      <c r="N46" s="118"/>
      <c r="O46" s="639"/>
      <c r="P46" s="103"/>
      <c r="Q46" s="103"/>
      <c r="R46" s="103"/>
      <c r="S46" s="103"/>
      <c r="T46" s="103"/>
      <c r="U46" s="103"/>
      <c r="V46" s="103"/>
      <c r="W46" s="103"/>
      <c r="X46" s="103"/>
      <c r="Y46" s="103"/>
      <c r="Z46" s="103"/>
      <c r="AA46" s="103"/>
    </row>
    <row r="47" spans="1:27" s="74" customFormat="1" x14ac:dyDescent="0.35">
      <c r="A47" s="106"/>
      <c r="B47" s="475" t="s">
        <v>87</v>
      </c>
      <c r="C47" s="124" t="s">
        <v>468</v>
      </c>
      <c r="D47" s="266"/>
      <c r="E47" s="321"/>
      <c r="F47" s="321"/>
      <c r="G47" s="321"/>
      <c r="H47" s="321"/>
      <c r="I47" s="321"/>
      <c r="J47" s="321"/>
      <c r="K47" s="71"/>
      <c r="L47" s="71"/>
      <c r="M47" s="112"/>
      <c r="N47" s="118"/>
      <c r="O47" s="639"/>
      <c r="P47" s="103"/>
      <c r="Q47" s="103"/>
      <c r="R47" s="103"/>
      <c r="S47" s="103"/>
      <c r="T47" s="103"/>
      <c r="U47" s="103"/>
      <c r="V47" s="103"/>
      <c r="W47" s="103"/>
      <c r="X47" s="103"/>
      <c r="Y47" s="103"/>
      <c r="Z47" s="103"/>
      <c r="AA47" s="103"/>
    </row>
    <row r="48" spans="1:27" s="420" customFormat="1" x14ac:dyDescent="0.35">
      <c r="A48" s="106"/>
      <c r="B48" s="215"/>
      <c r="C48" s="124" t="s">
        <v>469</v>
      </c>
      <c r="D48" s="332" t="s">
        <v>435</v>
      </c>
      <c r="E48" s="321"/>
      <c r="F48" s="321"/>
      <c r="G48" s="321"/>
      <c r="H48" s="321"/>
      <c r="I48" s="321"/>
      <c r="J48" s="321"/>
      <c r="K48" s="71"/>
      <c r="L48" s="71"/>
      <c r="M48" s="112"/>
      <c r="N48" s="118"/>
      <c r="O48" s="639"/>
      <c r="P48" s="103"/>
      <c r="Q48" s="419"/>
      <c r="R48" s="419"/>
      <c r="S48" s="419"/>
      <c r="T48" s="419"/>
      <c r="U48" s="419"/>
      <c r="V48" s="419"/>
      <c r="W48" s="419"/>
      <c r="X48" s="419"/>
      <c r="Y48" s="419"/>
      <c r="Z48" s="419"/>
      <c r="AA48" s="419"/>
    </row>
    <row r="49" spans="1:27" s="74" customFormat="1" x14ac:dyDescent="0.35">
      <c r="A49" s="106"/>
      <c r="B49" s="217"/>
      <c r="C49" s="124" t="s">
        <v>470</v>
      </c>
      <c r="D49" s="70"/>
      <c r="E49" s="321"/>
      <c r="F49" s="321"/>
      <c r="G49" s="321"/>
      <c r="H49" s="321"/>
      <c r="I49" s="321"/>
      <c r="J49" s="321"/>
      <c r="K49" s="71"/>
      <c r="L49" s="71"/>
      <c r="M49" s="112"/>
      <c r="N49" s="118"/>
      <c r="O49" s="639"/>
      <c r="P49" s="103"/>
      <c r="Q49" s="103"/>
      <c r="R49" s="103"/>
      <c r="S49" s="103"/>
      <c r="T49" s="103"/>
      <c r="U49" s="103"/>
      <c r="V49" s="103"/>
      <c r="W49" s="103"/>
      <c r="X49" s="103"/>
      <c r="Y49" s="103"/>
      <c r="Z49" s="103"/>
      <c r="AA49" s="103"/>
    </row>
    <row r="50" spans="1:27" s="420" customFormat="1" x14ac:dyDescent="0.35">
      <c r="A50" s="106"/>
      <c r="B50" s="215"/>
      <c r="C50" s="119" t="s">
        <v>471</v>
      </c>
      <c r="D50" s="266"/>
      <c r="E50" s="321"/>
      <c r="F50" s="321"/>
      <c r="G50" s="321"/>
      <c r="H50" s="321"/>
      <c r="I50" s="321"/>
      <c r="J50" s="321"/>
      <c r="K50" s="71"/>
      <c r="L50" s="71"/>
      <c r="M50" s="112"/>
      <c r="N50" s="118"/>
      <c r="O50" s="639"/>
      <c r="P50" s="103"/>
      <c r="Q50" s="419"/>
      <c r="R50" s="419"/>
      <c r="S50" s="419"/>
      <c r="T50" s="419"/>
      <c r="U50" s="419"/>
      <c r="V50" s="419"/>
      <c r="W50" s="419"/>
      <c r="X50" s="419"/>
      <c r="Y50" s="419"/>
      <c r="Z50" s="419"/>
      <c r="AA50" s="419"/>
    </row>
    <row r="51" spans="1:27" s="420" customFormat="1" x14ac:dyDescent="0.35">
      <c r="A51" s="106"/>
      <c r="B51" s="215"/>
      <c r="C51" s="124" t="s">
        <v>472</v>
      </c>
      <c r="D51" s="266"/>
      <c r="E51" s="321"/>
      <c r="F51" s="321"/>
      <c r="G51" s="321"/>
      <c r="H51" s="321"/>
      <c r="I51" s="321"/>
      <c r="J51" s="321"/>
      <c r="K51" s="71"/>
      <c r="L51" s="71"/>
      <c r="M51" s="728" t="s">
        <v>473</v>
      </c>
      <c r="N51" s="729"/>
      <c r="O51" s="639"/>
      <c r="P51" s="103"/>
      <c r="Q51" s="419"/>
      <c r="R51" s="419"/>
      <c r="S51" s="419"/>
      <c r="T51" s="419"/>
      <c r="U51" s="419"/>
      <c r="V51" s="419"/>
      <c r="W51" s="419"/>
      <c r="X51" s="419"/>
      <c r="Y51" s="419"/>
      <c r="Z51" s="419"/>
      <c r="AA51" s="419"/>
    </row>
    <row r="52" spans="1:27" s="420" customFormat="1" x14ac:dyDescent="0.35">
      <c r="A52" s="421"/>
      <c r="B52" s="422"/>
      <c r="C52" s="47" t="s">
        <v>474</v>
      </c>
      <c r="D52" s="266"/>
      <c r="E52" s="304">
        <v>0</v>
      </c>
      <c r="F52" s="304">
        <v>0</v>
      </c>
      <c r="G52" s="304">
        <v>0</v>
      </c>
      <c r="H52" s="304">
        <v>0</v>
      </c>
      <c r="I52" s="304">
        <v>0</v>
      </c>
      <c r="J52" s="304">
        <v>0</v>
      </c>
      <c r="K52" s="55">
        <v>0</v>
      </c>
      <c r="L52" s="55">
        <v>0</v>
      </c>
      <c r="M52" s="725" t="s">
        <v>435</v>
      </c>
      <c r="N52" s="724"/>
      <c r="O52" s="639"/>
      <c r="P52" s="103"/>
      <c r="Q52" s="419"/>
      <c r="R52" s="419"/>
      <c r="S52" s="419"/>
      <c r="T52" s="419"/>
      <c r="U52" s="419"/>
      <c r="V52" s="419"/>
      <c r="W52" s="419"/>
      <c r="X52" s="419"/>
      <c r="Y52" s="419"/>
      <c r="AA52" s="419"/>
    </row>
    <row r="53" spans="1:27" s="420" customFormat="1" x14ac:dyDescent="0.35">
      <c r="A53" s="421"/>
      <c r="B53" s="422"/>
      <c r="C53" s="47"/>
      <c r="D53" s="266"/>
      <c r="E53" s="304">
        <v>0</v>
      </c>
      <c r="F53" s="304">
        <v>0</v>
      </c>
      <c r="G53" s="304">
        <v>0</v>
      </c>
      <c r="H53" s="304">
        <v>0</v>
      </c>
      <c r="I53" s="304">
        <v>0</v>
      </c>
      <c r="J53" s="304">
        <v>0</v>
      </c>
      <c r="K53" s="55">
        <v>0</v>
      </c>
      <c r="L53" s="55">
        <v>0</v>
      </c>
      <c r="M53" s="725" t="s">
        <v>435</v>
      </c>
      <c r="N53" s="724"/>
      <c r="O53" s="639"/>
      <c r="P53" s="103"/>
      <c r="Q53" s="419"/>
      <c r="R53" s="419"/>
      <c r="S53" s="419"/>
      <c r="T53" s="419"/>
      <c r="U53" s="419"/>
      <c r="V53" s="419"/>
      <c r="W53" s="419"/>
      <c r="X53" s="419"/>
      <c r="Y53" s="419"/>
      <c r="Z53" s="419"/>
      <c r="AA53" s="419"/>
    </row>
    <row r="54" spans="1:27" s="420" customFormat="1" x14ac:dyDescent="0.35">
      <c r="A54" s="421"/>
      <c r="B54" s="422"/>
      <c r="C54" s="47"/>
      <c r="D54" s="266"/>
      <c r="E54" s="304">
        <v>0</v>
      </c>
      <c r="F54" s="304">
        <v>0</v>
      </c>
      <c r="G54" s="304">
        <v>0</v>
      </c>
      <c r="H54" s="304">
        <v>0</v>
      </c>
      <c r="I54" s="304">
        <v>0</v>
      </c>
      <c r="J54" s="304">
        <v>0</v>
      </c>
      <c r="K54" s="55">
        <v>0</v>
      </c>
      <c r="L54" s="55">
        <v>0</v>
      </c>
      <c r="M54" s="725" t="s">
        <v>435</v>
      </c>
      <c r="N54" s="724"/>
      <c r="O54" s="639"/>
      <c r="P54" s="103"/>
      <c r="Q54" s="419"/>
      <c r="R54" s="419"/>
      <c r="S54" s="419"/>
      <c r="T54" s="419"/>
      <c r="U54" s="419"/>
      <c r="V54" s="419"/>
      <c r="W54" s="419"/>
      <c r="X54" s="419"/>
      <c r="Y54" s="419"/>
      <c r="Z54" s="419"/>
      <c r="AA54" s="419"/>
    </row>
    <row r="55" spans="1:27" s="420" customFormat="1" x14ac:dyDescent="0.35">
      <c r="A55" s="421"/>
      <c r="B55" s="422"/>
      <c r="C55" s="47"/>
      <c r="D55" s="266"/>
      <c r="E55" s="304">
        <v>0</v>
      </c>
      <c r="F55" s="304">
        <v>0</v>
      </c>
      <c r="G55" s="304">
        <v>0</v>
      </c>
      <c r="H55" s="304">
        <v>0</v>
      </c>
      <c r="I55" s="304">
        <v>0</v>
      </c>
      <c r="J55" s="304">
        <v>0</v>
      </c>
      <c r="K55" s="55">
        <v>0</v>
      </c>
      <c r="L55" s="55">
        <v>0</v>
      </c>
      <c r="M55" s="725" t="s">
        <v>435</v>
      </c>
      <c r="N55" s="724"/>
      <c r="O55" s="639"/>
      <c r="P55" s="103"/>
      <c r="Q55" s="419"/>
      <c r="R55" s="419"/>
      <c r="S55" s="419"/>
      <c r="T55" s="419"/>
      <c r="U55" s="419"/>
      <c r="V55" s="419"/>
      <c r="W55" s="419"/>
      <c r="X55" s="419"/>
      <c r="Y55" s="419"/>
      <c r="Z55" s="419"/>
      <c r="AA55" s="419"/>
    </row>
    <row r="56" spans="1:27" s="420" customFormat="1" x14ac:dyDescent="0.35">
      <c r="A56" s="421"/>
      <c r="B56" s="422"/>
      <c r="C56" s="47"/>
      <c r="D56" s="266"/>
      <c r="E56" s="304">
        <v>0</v>
      </c>
      <c r="F56" s="304">
        <v>0</v>
      </c>
      <c r="G56" s="304">
        <v>0</v>
      </c>
      <c r="H56" s="304">
        <v>0</v>
      </c>
      <c r="I56" s="304">
        <v>0</v>
      </c>
      <c r="J56" s="304">
        <v>0</v>
      </c>
      <c r="K56" s="55">
        <v>0</v>
      </c>
      <c r="L56" s="55">
        <v>0</v>
      </c>
      <c r="M56" s="725" t="s">
        <v>435</v>
      </c>
      <c r="N56" s="724"/>
      <c r="O56" s="639"/>
      <c r="P56" s="103"/>
      <c r="Q56" s="419"/>
      <c r="R56" s="419"/>
      <c r="S56" s="419"/>
      <c r="T56" s="419"/>
      <c r="U56" s="419"/>
      <c r="V56" s="419"/>
      <c r="W56" s="419"/>
      <c r="X56" s="419"/>
      <c r="Y56" s="419"/>
      <c r="Z56" s="419"/>
      <c r="AA56" s="419"/>
    </row>
    <row r="57" spans="1:27" s="420" customFormat="1" x14ac:dyDescent="0.35">
      <c r="A57" s="421"/>
      <c r="B57" s="422"/>
      <c r="C57" s="47"/>
      <c r="D57" s="266"/>
      <c r="E57" s="304">
        <v>0</v>
      </c>
      <c r="F57" s="304">
        <v>0</v>
      </c>
      <c r="G57" s="304">
        <v>0</v>
      </c>
      <c r="H57" s="304">
        <v>0</v>
      </c>
      <c r="I57" s="304">
        <v>0</v>
      </c>
      <c r="J57" s="304">
        <v>0</v>
      </c>
      <c r="K57" s="55">
        <v>0</v>
      </c>
      <c r="L57" s="55">
        <v>0</v>
      </c>
      <c r="M57" s="725" t="s">
        <v>435</v>
      </c>
      <c r="N57" s="724"/>
      <c r="O57" s="639"/>
      <c r="P57" s="103"/>
      <c r="Q57" s="419"/>
      <c r="R57" s="419"/>
      <c r="S57" s="419"/>
      <c r="T57" s="419"/>
      <c r="U57" s="419"/>
      <c r="V57" s="419"/>
      <c r="W57" s="419"/>
      <c r="X57" s="419"/>
      <c r="Y57" s="419"/>
      <c r="Z57" s="419"/>
      <c r="AA57" s="419"/>
    </row>
    <row r="58" spans="1:27" s="420" customFormat="1" x14ac:dyDescent="0.35">
      <c r="A58" s="421"/>
      <c r="B58" s="422"/>
      <c r="C58" s="47"/>
      <c r="D58" s="266"/>
      <c r="E58" s="304">
        <v>0</v>
      </c>
      <c r="F58" s="304">
        <v>0</v>
      </c>
      <c r="G58" s="304">
        <v>0</v>
      </c>
      <c r="H58" s="304">
        <v>0</v>
      </c>
      <c r="I58" s="304">
        <v>0</v>
      </c>
      <c r="J58" s="304">
        <v>0</v>
      </c>
      <c r="K58" s="55">
        <v>0</v>
      </c>
      <c r="L58" s="55">
        <v>0</v>
      </c>
      <c r="M58" s="725" t="s">
        <v>435</v>
      </c>
      <c r="N58" s="724"/>
      <c r="O58" s="639"/>
      <c r="P58" s="103"/>
      <c r="Q58" s="419"/>
      <c r="R58" s="419"/>
      <c r="S58" s="419"/>
      <c r="T58" s="419"/>
      <c r="U58" s="419"/>
      <c r="V58" s="419"/>
      <c r="W58" s="419"/>
      <c r="X58" s="419"/>
      <c r="Y58" s="419"/>
      <c r="Z58" s="419"/>
      <c r="AA58" s="419"/>
    </row>
    <row r="59" spans="1:27" s="420" customFormat="1" x14ac:dyDescent="0.35">
      <c r="A59" s="421"/>
      <c r="B59" s="422"/>
      <c r="C59" s="47"/>
      <c r="D59" s="266"/>
      <c r="E59" s="304">
        <v>0</v>
      </c>
      <c r="F59" s="304">
        <v>0</v>
      </c>
      <c r="G59" s="304">
        <v>0</v>
      </c>
      <c r="H59" s="304">
        <v>0</v>
      </c>
      <c r="I59" s="304">
        <v>0</v>
      </c>
      <c r="J59" s="304">
        <v>0</v>
      </c>
      <c r="K59" s="55">
        <v>0</v>
      </c>
      <c r="L59" s="55">
        <v>0</v>
      </c>
      <c r="M59" s="725" t="s">
        <v>435</v>
      </c>
      <c r="N59" s="724"/>
      <c r="O59" s="639"/>
      <c r="P59" s="103"/>
      <c r="Q59" s="419"/>
      <c r="R59" s="419"/>
      <c r="S59" s="419"/>
      <c r="T59" s="419"/>
      <c r="U59" s="419"/>
      <c r="V59" s="419"/>
      <c r="W59" s="419"/>
      <c r="X59" s="419"/>
      <c r="Y59" s="419"/>
      <c r="Z59" s="419"/>
      <c r="AA59" s="419"/>
    </row>
    <row r="60" spans="1:27" s="420" customFormat="1" x14ac:dyDescent="0.35">
      <c r="A60" s="421"/>
      <c r="B60" s="422"/>
      <c r="C60" s="47" t="s">
        <v>463</v>
      </c>
      <c r="D60" s="266"/>
      <c r="E60" s="304">
        <v>0</v>
      </c>
      <c r="F60" s="304">
        <v>0</v>
      </c>
      <c r="G60" s="304">
        <v>0</v>
      </c>
      <c r="H60" s="304">
        <v>0</v>
      </c>
      <c r="I60" s="304">
        <v>0</v>
      </c>
      <c r="J60" s="304">
        <v>0</v>
      </c>
      <c r="K60" s="55">
        <v>0</v>
      </c>
      <c r="L60" s="55">
        <v>0</v>
      </c>
      <c r="M60" s="725" t="s">
        <v>435</v>
      </c>
      <c r="N60" s="724"/>
      <c r="O60" s="639"/>
      <c r="P60" s="103"/>
      <c r="Q60" s="419"/>
      <c r="R60" s="419"/>
      <c r="S60" s="419"/>
      <c r="T60" s="419"/>
      <c r="U60" s="419"/>
      <c r="V60" s="419"/>
      <c r="W60" s="419"/>
      <c r="X60" s="419"/>
      <c r="Y60" s="419"/>
      <c r="Z60" s="419"/>
      <c r="AA60" s="419"/>
    </row>
    <row r="61" spans="1:27" s="74" customFormat="1" x14ac:dyDescent="0.35">
      <c r="A61" s="106"/>
      <c r="B61" s="215"/>
      <c r="C61" s="119"/>
      <c r="D61" s="119"/>
      <c r="E61" s="511">
        <f t="shared" ref="E61:L61" si="3">SUM(E52:E60)</f>
        <v>0</v>
      </c>
      <c r="F61" s="511">
        <f t="shared" si="3"/>
        <v>0</v>
      </c>
      <c r="G61" s="511">
        <f t="shared" si="3"/>
        <v>0</v>
      </c>
      <c r="H61" s="511">
        <f t="shared" si="3"/>
        <v>0</v>
      </c>
      <c r="I61" s="511">
        <f t="shared" si="3"/>
        <v>0</v>
      </c>
      <c r="J61" s="511">
        <f t="shared" si="3"/>
        <v>0</v>
      </c>
      <c r="K61" s="511">
        <f t="shared" si="3"/>
        <v>0</v>
      </c>
      <c r="L61" s="511">
        <f t="shared" si="3"/>
        <v>0</v>
      </c>
      <c r="M61" s="732"/>
      <c r="N61" s="733"/>
      <c r="O61" s="639"/>
      <c r="P61" s="103"/>
      <c r="Q61" s="103"/>
      <c r="R61" s="103"/>
      <c r="S61" s="103"/>
      <c r="T61" s="103"/>
      <c r="U61" s="103"/>
      <c r="V61" s="103"/>
      <c r="W61" s="103"/>
      <c r="X61" s="103"/>
      <c r="Y61" s="103"/>
      <c r="Z61" s="103"/>
      <c r="AA61" s="103"/>
    </row>
    <row r="62" spans="1:27" s="420" customFormat="1" x14ac:dyDescent="0.35">
      <c r="A62" s="106"/>
      <c r="B62" s="215"/>
      <c r="C62" s="124" t="s">
        <v>475</v>
      </c>
      <c r="D62" s="266"/>
      <c r="E62" s="321"/>
      <c r="F62" s="321"/>
      <c r="G62" s="321"/>
      <c r="H62" s="321"/>
      <c r="I62" s="321"/>
      <c r="J62" s="321"/>
      <c r="K62" s="71"/>
      <c r="L62" s="71"/>
      <c r="M62" s="734"/>
      <c r="N62" s="735"/>
      <c r="O62" s="639"/>
      <c r="P62" s="103"/>
      <c r="Q62" s="419"/>
      <c r="R62" s="419"/>
      <c r="S62" s="419"/>
      <c r="T62" s="419"/>
      <c r="U62" s="419"/>
      <c r="V62" s="419"/>
      <c r="W62" s="419"/>
      <c r="X62" s="419"/>
      <c r="Y62" s="419"/>
      <c r="Z62" s="419"/>
      <c r="AA62" s="419"/>
    </row>
    <row r="63" spans="1:27" s="420" customFormat="1" ht="14.25" customHeight="1" x14ac:dyDescent="0.35">
      <c r="A63" s="421"/>
      <c r="B63" s="422"/>
      <c r="C63" s="47" t="s">
        <v>476</v>
      </c>
      <c r="D63" s="266"/>
      <c r="E63" s="304">
        <v>0</v>
      </c>
      <c r="F63" s="304">
        <v>0</v>
      </c>
      <c r="G63" s="304">
        <v>0</v>
      </c>
      <c r="H63" s="304">
        <v>0</v>
      </c>
      <c r="I63" s="304">
        <v>0</v>
      </c>
      <c r="J63" s="304">
        <v>0</v>
      </c>
      <c r="K63" s="55">
        <v>0</v>
      </c>
      <c r="L63" s="55">
        <v>0</v>
      </c>
      <c r="M63" s="725" t="s">
        <v>435</v>
      </c>
      <c r="N63" s="724"/>
      <c r="O63" s="656"/>
      <c r="P63" s="103"/>
      <c r="Q63" s="419"/>
      <c r="R63" s="419"/>
      <c r="S63" s="419"/>
      <c r="T63" s="419"/>
      <c r="U63" s="419"/>
      <c r="V63" s="419"/>
      <c r="W63" s="419"/>
      <c r="X63" s="419"/>
      <c r="Y63" s="419"/>
      <c r="Z63" s="419"/>
      <c r="AA63" s="419"/>
    </row>
    <row r="64" spans="1:27" s="420" customFormat="1" ht="14.25" customHeight="1" x14ac:dyDescent="0.35">
      <c r="A64" s="421"/>
      <c r="B64" s="422"/>
      <c r="C64" s="47"/>
      <c r="D64" s="266"/>
      <c r="E64" s="304">
        <v>0</v>
      </c>
      <c r="F64" s="304">
        <v>0</v>
      </c>
      <c r="G64" s="304">
        <v>0</v>
      </c>
      <c r="H64" s="304">
        <v>0</v>
      </c>
      <c r="I64" s="304">
        <v>0</v>
      </c>
      <c r="J64" s="304">
        <v>0</v>
      </c>
      <c r="K64" s="55">
        <v>0</v>
      </c>
      <c r="L64" s="55">
        <v>0</v>
      </c>
      <c r="M64" s="725" t="s">
        <v>435</v>
      </c>
      <c r="N64" s="724"/>
      <c r="O64" s="656"/>
      <c r="P64" s="419"/>
      <c r="Q64" s="419"/>
      <c r="R64" s="419"/>
      <c r="S64" s="419"/>
      <c r="T64" s="419"/>
      <c r="U64" s="419"/>
      <c r="V64" s="419"/>
      <c r="W64" s="419"/>
      <c r="X64" s="419"/>
      <c r="Y64" s="419"/>
      <c r="Z64" s="419"/>
      <c r="AA64" s="419"/>
    </row>
    <row r="65" spans="1:27" s="420" customFormat="1" ht="14.25" customHeight="1" x14ac:dyDescent="0.35">
      <c r="A65" s="421"/>
      <c r="B65" s="422"/>
      <c r="C65" s="47"/>
      <c r="D65" s="266"/>
      <c r="E65" s="304">
        <v>0</v>
      </c>
      <c r="F65" s="304">
        <v>0</v>
      </c>
      <c r="G65" s="304">
        <v>0</v>
      </c>
      <c r="H65" s="304">
        <v>0</v>
      </c>
      <c r="I65" s="304">
        <v>0</v>
      </c>
      <c r="J65" s="304">
        <v>0</v>
      </c>
      <c r="K65" s="55">
        <v>0</v>
      </c>
      <c r="L65" s="55">
        <v>0</v>
      </c>
      <c r="M65" s="730" t="s">
        <v>435</v>
      </c>
      <c r="N65" s="731"/>
      <c r="O65" s="656"/>
      <c r="P65" s="419"/>
      <c r="Q65" s="419"/>
      <c r="R65" s="419"/>
      <c r="S65" s="419"/>
      <c r="T65" s="419"/>
      <c r="U65" s="419"/>
      <c r="V65" s="419"/>
      <c r="W65" s="419"/>
      <c r="X65" s="419"/>
      <c r="Y65" s="419"/>
      <c r="Z65" s="419"/>
      <c r="AA65" s="419"/>
    </row>
    <row r="66" spans="1:27" s="74" customFormat="1" x14ac:dyDescent="0.35">
      <c r="A66" s="106"/>
      <c r="B66" s="215"/>
      <c r="C66" s="119"/>
      <c r="D66" s="119"/>
      <c r="E66" s="511">
        <f t="shared" ref="E66:L66" si="4">SUM(E62:E65)</f>
        <v>0</v>
      </c>
      <c r="F66" s="511">
        <f t="shared" si="4"/>
        <v>0</v>
      </c>
      <c r="G66" s="511">
        <f t="shared" si="4"/>
        <v>0</v>
      </c>
      <c r="H66" s="511">
        <f t="shared" si="4"/>
        <v>0</v>
      </c>
      <c r="I66" s="511">
        <f t="shared" si="4"/>
        <v>0</v>
      </c>
      <c r="J66" s="511">
        <f t="shared" si="4"/>
        <v>0</v>
      </c>
      <c r="K66" s="511">
        <f t="shared" si="4"/>
        <v>0</v>
      </c>
      <c r="L66" s="511">
        <f t="shared" si="4"/>
        <v>0</v>
      </c>
      <c r="M66" s="376"/>
      <c r="N66" s="655"/>
      <c r="O66" s="639"/>
      <c r="P66" s="103"/>
      <c r="Q66" s="103"/>
      <c r="R66" s="103"/>
      <c r="S66" s="103"/>
      <c r="T66" s="103"/>
      <c r="U66" s="103"/>
      <c r="V66" s="103"/>
      <c r="W66" s="103"/>
      <c r="X66" s="103"/>
      <c r="Y66" s="103"/>
      <c r="Z66" s="103"/>
      <c r="AA66" s="103"/>
    </row>
    <row r="67" spans="1:27" s="74" customFormat="1" x14ac:dyDescent="0.35">
      <c r="A67" s="106"/>
      <c r="B67" s="215"/>
      <c r="C67" s="119"/>
      <c r="D67" s="105"/>
      <c r="E67" s="508"/>
      <c r="F67" s="508"/>
      <c r="G67" s="508"/>
      <c r="H67" s="508"/>
      <c r="I67" s="508"/>
      <c r="J67" s="508"/>
      <c r="K67" s="509"/>
      <c r="L67" s="509"/>
      <c r="M67" s="376"/>
      <c r="N67" s="655"/>
      <c r="O67" s="639"/>
      <c r="P67" s="103"/>
      <c r="Q67" s="103"/>
      <c r="R67" s="103"/>
      <c r="S67" s="103"/>
      <c r="T67" s="103"/>
      <c r="U67" s="103"/>
      <c r="V67" s="103"/>
      <c r="W67" s="103"/>
      <c r="X67" s="103"/>
      <c r="Y67" s="103"/>
      <c r="Z67" s="103"/>
      <c r="AA67" s="103"/>
    </row>
    <row r="68" spans="1:27" s="60" customFormat="1" ht="26" x14ac:dyDescent="0.35">
      <c r="A68" s="641"/>
      <c r="B68" s="475" t="s">
        <v>91</v>
      </c>
      <c r="C68" s="109" t="s">
        <v>477</v>
      </c>
      <c r="D68" s="98"/>
      <c r="E68" s="317"/>
      <c r="F68" s="317"/>
      <c r="G68" s="317"/>
      <c r="H68" s="317"/>
      <c r="I68" s="317"/>
      <c r="J68" s="317"/>
      <c r="K68" s="59"/>
      <c r="L68" s="59"/>
      <c r="M68" s="654"/>
      <c r="N68" s="655"/>
      <c r="O68" s="639"/>
      <c r="P68" s="104"/>
      <c r="Q68" s="104"/>
      <c r="R68" s="104"/>
      <c r="S68" s="639"/>
      <c r="T68" s="639"/>
      <c r="U68" s="639"/>
      <c r="V68" s="639"/>
      <c r="W68" s="639"/>
      <c r="X68" s="639"/>
      <c r="Y68" s="639"/>
      <c r="Z68" s="639"/>
      <c r="AA68" s="639"/>
    </row>
    <row r="69" spans="1:27" s="410" customFormat="1" x14ac:dyDescent="0.35">
      <c r="A69" s="658"/>
      <c r="B69" s="424"/>
      <c r="C69" s="47" t="s">
        <v>478</v>
      </c>
      <c r="D69" s="98"/>
      <c r="E69" s="304">
        <v>0</v>
      </c>
      <c r="F69" s="304">
        <v>0</v>
      </c>
      <c r="G69" s="304">
        <v>0</v>
      </c>
      <c r="H69" s="304">
        <v>0</v>
      </c>
      <c r="I69" s="304">
        <v>0</v>
      </c>
      <c r="J69" s="304">
        <v>0</v>
      </c>
      <c r="K69" s="55">
        <v>0</v>
      </c>
      <c r="L69" s="55">
        <v>0</v>
      </c>
      <c r="M69" s="654"/>
      <c r="N69" s="655"/>
      <c r="O69" s="639"/>
      <c r="P69" s="418"/>
      <c r="Q69" s="418"/>
      <c r="R69" s="418"/>
      <c r="S69" s="656"/>
      <c r="T69" s="656"/>
      <c r="U69" s="656"/>
      <c r="V69" s="656"/>
      <c r="W69" s="656"/>
      <c r="X69" s="656"/>
      <c r="Y69" s="656"/>
      <c r="Z69" s="656"/>
      <c r="AA69" s="656"/>
    </row>
    <row r="70" spans="1:27" s="410" customFormat="1" x14ac:dyDescent="0.35">
      <c r="A70" s="658"/>
      <c r="B70" s="424"/>
      <c r="C70" s="47"/>
      <c r="D70" s="98"/>
      <c r="E70" s="304">
        <v>0</v>
      </c>
      <c r="F70" s="304">
        <v>0</v>
      </c>
      <c r="G70" s="304">
        <v>0</v>
      </c>
      <c r="H70" s="304">
        <v>0</v>
      </c>
      <c r="I70" s="304">
        <v>0</v>
      </c>
      <c r="J70" s="304">
        <v>0</v>
      </c>
      <c r="K70" s="55">
        <v>0</v>
      </c>
      <c r="L70" s="55">
        <v>0</v>
      </c>
      <c r="M70" s="654"/>
      <c r="N70" s="655"/>
      <c r="O70" s="656"/>
      <c r="P70" s="418"/>
      <c r="Q70" s="418"/>
      <c r="R70" s="418"/>
      <c r="S70" s="656"/>
      <c r="T70" s="656"/>
      <c r="U70" s="656"/>
      <c r="V70" s="656"/>
      <c r="W70" s="656"/>
      <c r="X70" s="656"/>
      <c r="Y70" s="656"/>
      <c r="Z70" s="656"/>
      <c r="AA70" s="656"/>
    </row>
    <row r="71" spans="1:27" s="410" customFormat="1" x14ac:dyDescent="0.35">
      <c r="A71" s="658"/>
      <c r="B71" s="424"/>
      <c r="C71" s="47"/>
      <c r="D71" s="98"/>
      <c r="E71" s="304">
        <v>0</v>
      </c>
      <c r="F71" s="304">
        <v>0</v>
      </c>
      <c r="G71" s="304">
        <v>0</v>
      </c>
      <c r="H71" s="304">
        <v>0</v>
      </c>
      <c r="I71" s="304">
        <v>0</v>
      </c>
      <c r="J71" s="304">
        <v>0</v>
      </c>
      <c r="K71" s="55">
        <v>0</v>
      </c>
      <c r="L71" s="55">
        <v>0</v>
      </c>
      <c r="M71" s="654"/>
      <c r="N71" s="655"/>
      <c r="O71" s="656"/>
      <c r="P71" s="418"/>
      <c r="Q71" s="418"/>
      <c r="R71" s="418"/>
      <c r="S71" s="656"/>
      <c r="T71" s="656"/>
      <c r="U71" s="656"/>
      <c r="V71" s="656"/>
      <c r="W71" s="656"/>
      <c r="X71" s="656"/>
      <c r="Y71" s="656"/>
      <c r="Z71" s="656"/>
      <c r="AA71" s="656"/>
    </row>
    <row r="72" spans="1:27" s="60" customFormat="1" ht="14.25" customHeight="1" x14ac:dyDescent="0.35">
      <c r="A72" s="641"/>
      <c r="B72" s="213"/>
      <c r="C72" s="505"/>
      <c r="D72" s="98"/>
      <c r="E72" s="431"/>
      <c r="F72" s="431"/>
      <c r="G72" s="431"/>
      <c r="H72" s="431"/>
      <c r="I72" s="431"/>
      <c r="J72" s="431"/>
      <c r="K72" s="431"/>
      <c r="L72" s="431"/>
      <c r="M72" s="654"/>
      <c r="N72" s="655"/>
      <c r="O72" s="639"/>
      <c r="P72" s="104"/>
      <c r="Q72" s="104"/>
      <c r="R72" s="104"/>
      <c r="S72" s="639"/>
      <c r="T72" s="639"/>
      <c r="U72" s="639"/>
      <c r="V72" s="639"/>
      <c r="W72" s="639"/>
      <c r="X72" s="639"/>
      <c r="Y72" s="639"/>
      <c r="Z72" s="639"/>
      <c r="AA72" s="639"/>
    </row>
    <row r="73" spans="1:27" s="60" customFormat="1" x14ac:dyDescent="0.35">
      <c r="A73" s="641"/>
      <c r="B73" s="213"/>
      <c r="C73" s="505" t="s">
        <v>479</v>
      </c>
      <c r="D73" s="98"/>
      <c r="E73" s="511">
        <f>SUM(E69:E72)</f>
        <v>0</v>
      </c>
      <c r="F73" s="511">
        <f t="shared" ref="F73:L73" si="5">SUM(F69:F72)</f>
        <v>0</v>
      </c>
      <c r="G73" s="511">
        <f t="shared" si="5"/>
        <v>0</v>
      </c>
      <c r="H73" s="511">
        <f t="shared" si="5"/>
        <v>0</v>
      </c>
      <c r="I73" s="511">
        <f t="shared" si="5"/>
        <v>0</v>
      </c>
      <c r="J73" s="511">
        <f t="shared" si="5"/>
        <v>0</v>
      </c>
      <c r="K73" s="511">
        <f t="shared" si="5"/>
        <v>0</v>
      </c>
      <c r="L73" s="511">
        <f t="shared" si="5"/>
        <v>0</v>
      </c>
      <c r="M73" s="654"/>
      <c r="N73" s="655"/>
      <c r="O73" s="639"/>
      <c r="P73" s="104"/>
      <c r="Q73" s="104"/>
      <c r="R73" s="104"/>
      <c r="S73" s="639"/>
      <c r="T73" s="639"/>
      <c r="U73" s="639"/>
      <c r="V73" s="639"/>
      <c r="W73" s="639"/>
      <c r="X73" s="639"/>
      <c r="Y73" s="639"/>
      <c r="Z73" s="639"/>
      <c r="AA73" s="639"/>
    </row>
    <row r="74" spans="1:27" s="74" customFormat="1" x14ac:dyDescent="0.35">
      <c r="A74" s="106"/>
      <c r="B74" s="215"/>
      <c r="C74" s="119"/>
      <c r="D74" s="105"/>
      <c r="E74" s="508"/>
      <c r="F74" s="508"/>
      <c r="G74" s="508"/>
      <c r="H74" s="508"/>
      <c r="I74" s="508"/>
      <c r="J74" s="508"/>
      <c r="K74" s="509"/>
      <c r="L74" s="509"/>
      <c r="M74" s="654"/>
      <c r="N74" s="655"/>
      <c r="O74" s="639"/>
      <c r="P74" s="103"/>
      <c r="Q74" s="103"/>
      <c r="R74" s="103"/>
      <c r="S74" s="103"/>
      <c r="T74" s="103"/>
      <c r="U74" s="103"/>
      <c r="V74" s="103"/>
      <c r="W74" s="103"/>
      <c r="X74" s="103"/>
      <c r="Y74" s="103"/>
      <c r="Z74" s="103"/>
      <c r="AA74" s="103"/>
    </row>
    <row r="75" spans="1:27" s="60" customFormat="1" x14ac:dyDescent="0.35">
      <c r="A75" s="641"/>
      <c r="B75" s="213"/>
      <c r="C75" s="505"/>
      <c r="D75" s="466"/>
      <c r="E75" s="508"/>
      <c r="F75" s="508"/>
      <c r="G75" s="508"/>
      <c r="H75" s="508"/>
      <c r="I75" s="508"/>
      <c r="J75" s="508"/>
      <c r="K75" s="509"/>
      <c r="L75" s="509"/>
      <c r="M75" s="654"/>
      <c r="N75" s="655"/>
      <c r="O75" s="639"/>
      <c r="P75" s="104"/>
      <c r="Q75" s="104"/>
      <c r="R75" s="104"/>
      <c r="S75" s="639"/>
      <c r="T75" s="639"/>
      <c r="U75" s="639"/>
      <c r="V75" s="639"/>
      <c r="W75" s="639"/>
      <c r="X75" s="639"/>
      <c r="Y75" s="639"/>
      <c r="Z75" s="639"/>
      <c r="AA75" s="639"/>
    </row>
    <row r="76" spans="1:27" s="60" customFormat="1" ht="26" x14ac:dyDescent="0.35">
      <c r="A76" s="641"/>
      <c r="B76" s="475" t="s">
        <v>93</v>
      </c>
      <c r="C76" s="109" t="s">
        <v>480</v>
      </c>
      <c r="D76" s="332" t="s">
        <v>435</v>
      </c>
      <c r="E76" s="317"/>
      <c r="F76" s="317"/>
      <c r="G76" s="317"/>
      <c r="H76" s="317"/>
      <c r="I76" s="317"/>
      <c r="J76" s="317"/>
      <c r="K76" s="59"/>
      <c r="L76" s="59"/>
      <c r="M76" s="654"/>
      <c r="N76" s="655"/>
      <c r="O76" s="639"/>
      <c r="P76" s="104"/>
      <c r="Q76" s="104"/>
      <c r="R76" s="104"/>
      <c r="S76" s="639"/>
      <c r="T76" s="639"/>
      <c r="U76" s="639"/>
      <c r="V76" s="639"/>
      <c r="W76" s="639"/>
      <c r="X76" s="639"/>
      <c r="Y76" s="639"/>
      <c r="Z76" s="639"/>
      <c r="AA76" s="639"/>
    </row>
    <row r="77" spans="1:27" s="60" customFormat="1" x14ac:dyDescent="0.35">
      <c r="A77" s="641"/>
      <c r="B77" s="475"/>
      <c r="C77" s="109" t="s">
        <v>481</v>
      </c>
      <c r="D77" s="98"/>
      <c r="E77" s="317"/>
      <c r="F77" s="317"/>
      <c r="G77" s="317"/>
      <c r="H77" s="317"/>
      <c r="I77" s="317"/>
      <c r="J77" s="317"/>
      <c r="K77" s="59"/>
      <c r="L77" s="59"/>
      <c r="M77" s="654"/>
      <c r="N77" s="655"/>
      <c r="O77" s="639"/>
      <c r="P77" s="104"/>
      <c r="Q77" s="104"/>
      <c r="R77" s="104"/>
      <c r="S77" s="639"/>
      <c r="T77" s="639"/>
      <c r="U77" s="639"/>
      <c r="V77" s="639"/>
      <c r="W77" s="639"/>
      <c r="X77" s="639"/>
      <c r="Y77" s="639"/>
      <c r="Z77" s="639"/>
      <c r="AA77" s="639"/>
    </row>
    <row r="78" spans="1:27" s="410" customFormat="1" x14ac:dyDescent="0.35">
      <c r="A78" s="658"/>
      <c r="B78" s="424"/>
      <c r="C78" s="47" t="s">
        <v>482</v>
      </c>
      <c r="D78" s="551"/>
      <c r="E78" s="304">
        <v>0</v>
      </c>
      <c r="F78" s="304">
        <v>0</v>
      </c>
      <c r="G78" s="304">
        <v>0</v>
      </c>
      <c r="H78" s="304">
        <v>0</v>
      </c>
      <c r="I78" s="304">
        <v>0</v>
      </c>
      <c r="J78" s="304">
        <v>0</v>
      </c>
      <c r="K78" s="55">
        <v>0</v>
      </c>
      <c r="L78" s="55">
        <v>0</v>
      </c>
      <c r="M78" s="654"/>
      <c r="N78" s="655"/>
      <c r="O78" s="656"/>
      <c r="P78" s="418"/>
      <c r="Q78" s="418"/>
      <c r="R78" s="418"/>
      <c r="S78" s="656"/>
      <c r="T78" s="656"/>
      <c r="U78" s="656"/>
      <c r="V78" s="656"/>
      <c r="W78" s="656"/>
      <c r="X78" s="656"/>
      <c r="Y78" s="656"/>
      <c r="Z78" s="656"/>
      <c r="AA78" s="656"/>
    </row>
    <row r="79" spans="1:27" s="410" customFormat="1" x14ac:dyDescent="0.35">
      <c r="A79" s="658"/>
      <c r="B79" s="424"/>
      <c r="C79" s="47" t="s">
        <v>483</v>
      </c>
      <c r="D79" s="551"/>
      <c r="E79" s="304">
        <v>0</v>
      </c>
      <c r="F79" s="304">
        <v>0</v>
      </c>
      <c r="G79" s="304">
        <v>0</v>
      </c>
      <c r="H79" s="304">
        <v>0</v>
      </c>
      <c r="I79" s="304">
        <v>0</v>
      </c>
      <c r="J79" s="304">
        <v>0</v>
      </c>
      <c r="K79" s="55">
        <v>0</v>
      </c>
      <c r="L79" s="55">
        <v>0</v>
      </c>
      <c r="M79" s="654"/>
      <c r="N79" s="655"/>
      <c r="O79" s="656"/>
      <c r="P79" s="418"/>
      <c r="Q79" s="418"/>
      <c r="R79" s="418"/>
      <c r="S79" s="656"/>
      <c r="T79" s="656"/>
      <c r="U79" s="656"/>
      <c r="V79" s="656"/>
      <c r="W79" s="656"/>
      <c r="X79" s="656"/>
      <c r="Y79" s="656"/>
      <c r="Z79" s="656"/>
      <c r="AA79" s="656"/>
    </row>
    <row r="80" spans="1:27" s="410" customFormat="1" x14ac:dyDescent="0.35">
      <c r="A80" s="658"/>
      <c r="B80" s="424"/>
      <c r="C80" s="47" t="s">
        <v>484</v>
      </c>
      <c r="D80" s="551"/>
      <c r="E80" s="304">
        <v>0</v>
      </c>
      <c r="F80" s="304">
        <v>0</v>
      </c>
      <c r="G80" s="304">
        <v>0</v>
      </c>
      <c r="H80" s="304">
        <v>0</v>
      </c>
      <c r="I80" s="304">
        <v>0</v>
      </c>
      <c r="J80" s="304">
        <v>0</v>
      </c>
      <c r="K80" s="55">
        <v>0</v>
      </c>
      <c r="L80" s="55">
        <v>0</v>
      </c>
      <c r="M80" s="654"/>
      <c r="N80" s="655"/>
      <c r="O80" s="656"/>
      <c r="P80" s="418"/>
      <c r="Q80" s="418"/>
      <c r="R80" s="418"/>
      <c r="S80" s="656"/>
      <c r="T80" s="656"/>
      <c r="U80" s="656"/>
      <c r="V80" s="656"/>
      <c r="W80" s="656"/>
      <c r="X80" s="656"/>
      <c r="Y80" s="656"/>
      <c r="Z80" s="656"/>
      <c r="AA80" s="656"/>
    </row>
    <row r="81" spans="1:27" s="60" customFormat="1" x14ac:dyDescent="0.35">
      <c r="A81" s="641"/>
      <c r="B81" s="475"/>
      <c r="C81" s="109" t="s">
        <v>485</v>
      </c>
      <c r="D81" s="551"/>
      <c r="E81" s="317"/>
      <c r="F81" s="317"/>
      <c r="G81" s="317"/>
      <c r="H81" s="317"/>
      <c r="I81" s="317"/>
      <c r="J81" s="317"/>
      <c r="K81" s="59"/>
      <c r="L81" s="59"/>
      <c r="M81" s="654"/>
      <c r="N81" s="655"/>
      <c r="O81" s="639"/>
      <c r="P81" s="104"/>
      <c r="Q81" s="104"/>
      <c r="R81" s="104"/>
      <c r="S81" s="639"/>
      <c r="T81" s="639"/>
      <c r="U81" s="639"/>
      <c r="V81" s="639"/>
      <c r="W81" s="639"/>
      <c r="X81" s="639"/>
      <c r="Y81" s="639"/>
      <c r="Z81" s="639"/>
      <c r="AA81" s="639"/>
    </row>
    <row r="82" spans="1:27" s="410" customFormat="1" x14ac:dyDescent="0.35">
      <c r="A82" s="658"/>
      <c r="B82" s="424"/>
      <c r="C82" s="47" t="s">
        <v>482</v>
      </c>
      <c r="D82" s="551"/>
      <c r="E82" s="304">
        <v>0</v>
      </c>
      <c r="F82" s="304">
        <v>0</v>
      </c>
      <c r="G82" s="304">
        <v>0</v>
      </c>
      <c r="H82" s="304">
        <v>0</v>
      </c>
      <c r="I82" s="304">
        <v>0</v>
      </c>
      <c r="J82" s="304">
        <v>0</v>
      </c>
      <c r="K82" s="55">
        <v>0</v>
      </c>
      <c r="L82" s="55">
        <v>0</v>
      </c>
      <c r="M82" s="654"/>
      <c r="N82" s="655"/>
      <c r="O82" s="656"/>
      <c r="P82" s="418"/>
      <c r="Q82" s="418"/>
      <c r="R82" s="418"/>
      <c r="S82" s="656"/>
      <c r="T82" s="656"/>
      <c r="U82" s="656"/>
      <c r="V82" s="656"/>
      <c r="W82" s="656"/>
      <c r="X82" s="656"/>
      <c r="Y82" s="656"/>
      <c r="Z82" s="656"/>
      <c r="AA82" s="656"/>
    </row>
    <row r="83" spans="1:27" s="410" customFormat="1" x14ac:dyDescent="0.35">
      <c r="A83" s="658"/>
      <c r="B83" s="424"/>
      <c r="C83" s="47" t="s">
        <v>483</v>
      </c>
      <c r="D83" s="551"/>
      <c r="E83" s="304">
        <v>0</v>
      </c>
      <c r="F83" s="304">
        <v>0</v>
      </c>
      <c r="G83" s="304">
        <v>0</v>
      </c>
      <c r="H83" s="304">
        <v>0</v>
      </c>
      <c r="I83" s="304">
        <v>0</v>
      </c>
      <c r="J83" s="304">
        <v>0</v>
      </c>
      <c r="K83" s="55">
        <v>0</v>
      </c>
      <c r="L83" s="55">
        <v>0</v>
      </c>
      <c r="M83" s="654"/>
      <c r="N83" s="655"/>
      <c r="O83" s="656"/>
      <c r="P83" s="418"/>
      <c r="Q83" s="418"/>
      <c r="R83" s="418"/>
      <c r="S83" s="656"/>
      <c r="T83" s="656"/>
      <c r="U83" s="656"/>
      <c r="V83" s="656"/>
      <c r="W83" s="656"/>
      <c r="X83" s="656"/>
      <c r="Y83" s="656"/>
      <c r="Z83" s="656"/>
      <c r="AA83" s="656"/>
    </row>
    <row r="84" spans="1:27" s="410" customFormat="1" x14ac:dyDescent="0.35">
      <c r="A84" s="658"/>
      <c r="B84" s="424"/>
      <c r="C84" s="47" t="s">
        <v>484</v>
      </c>
      <c r="D84" s="551"/>
      <c r="E84" s="304">
        <v>0</v>
      </c>
      <c r="F84" s="304">
        <v>0</v>
      </c>
      <c r="G84" s="304">
        <v>0</v>
      </c>
      <c r="H84" s="304">
        <v>0</v>
      </c>
      <c r="I84" s="304">
        <v>0</v>
      </c>
      <c r="J84" s="304">
        <v>0</v>
      </c>
      <c r="K84" s="55">
        <v>0</v>
      </c>
      <c r="L84" s="55">
        <v>0</v>
      </c>
      <c r="M84" s="654"/>
      <c r="N84" s="655"/>
      <c r="O84" s="656"/>
      <c r="P84" s="418"/>
      <c r="Q84" s="418"/>
      <c r="R84" s="418"/>
      <c r="S84" s="656"/>
      <c r="T84" s="656"/>
      <c r="U84" s="656"/>
      <c r="V84" s="656"/>
      <c r="W84" s="656"/>
      <c r="X84" s="656"/>
      <c r="Y84" s="656"/>
      <c r="Z84" s="656"/>
      <c r="AA84" s="656"/>
    </row>
    <row r="85" spans="1:27" s="60" customFormat="1" ht="14.25" customHeight="1" x14ac:dyDescent="0.35">
      <c r="A85" s="641"/>
      <c r="B85" s="213"/>
      <c r="C85" s="505"/>
      <c r="D85" s="551"/>
      <c r="E85" s="431"/>
      <c r="F85" s="431"/>
      <c r="G85" s="431"/>
      <c r="H85" s="431"/>
      <c r="I85" s="431"/>
      <c r="J85" s="431"/>
      <c r="K85" s="431"/>
      <c r="L85" s="431"/>
      <c r="M85" s="654"/>
      <c r="N85" s="655"/>
      <c r="O85" s="639"/>
      <c r="P85" s="104"/>
      <c r="Q85" s="104"/>
      <c r="R85" s="104"/>
      <c r="S85" s="639"/>
      <c r="T85" s="639"/>
      <c r="U85" s="639"/>
      <c r="V85" s="639"/>
      <c r="W85" s="639"/>
      <c r="X85" s="639"/>
      <c r="Y85" s="639"/>
      <c r="Z85" s="639"/>
      <c r="AA85" s="639"/>
    </row>
    <row r="86" spans="1:27" s="60" customFormat="1" x14ac:dyDescent="0.35">
      <c r="A86" s="641"/>
      <c r="B86" s="213"/>
      <c r="C86" s="505" t="s">
        <v>486</v>
      </c>
      <c r="D86" s="551"/>
      <c r="E86" s="511">
        <f>SUM(E78:E85)</f>
        <v>0</v>
      </c>
      <c r="F86" s="511">
        <f t="shared" ref="F86:L86" si="6">SUM(F78:F85)</f>
        <v>0</v>
      </c>
      <c r="G86" s="511">
        <f t="shared" si="6"/>
        <v>0</v>
      </c>
      <c r="H86" s="511">
        <f t="shared" si="6"/>
        <v>0</v>
      </c>
      <c r="I86" s="511">
        <f t="shared" si="6"/>
        <v>0</v>
      </c>
      <c r="J86" s="511">
        <f t="shared" si="6"/>
        <v>0</v>
      </c>
      <c r="K86" s="511">
        <f t="shared" si="6"/>
        <v>0</v>
      </c>
      <c r="L86" s="511">
        <f t="shared" si="6"/>
        <v>0</v>
      </c>
      <c r="M86" s="654"/>
      <c r="N86" s="655"/>
      <c r="O86" s="639"/>
      <c r="P86" s="104"/>
      <c r="Q86" s="104"/>
      <c r="R86" s="104"/>
      <c r="S86" s="639"/>
      <c r="T86" s="639"/>
      <c r="U86" s="639"/>
      <c r="V86" s="639"/>
      <c r="W86" s="639"/>
      <c r="X86" s="639"/>
      <c r="Y86" s="639"/>
      <c r="Z86" s="639"/>
      <c r="AA86" s="639"/>
    </row>
    <row r="87" spans="1:27" s="74" customFormat="1" x14ac:dyDescent="0.35">
      <c r="A87" s="106"/>
      <c r="B87" s="215"/>
      <c r="C87" s="119"/>
      <c r="D87" s="551"/>
      <c r="E87" s="508"/>
      <c r="F87" s="508"/>
      <c r="G87" s="508"/>
      <c r="H87" s="508"/>
      <c r="I87" s="508"/>
      <c r="J87" s="508"/>
      <c r="K87" s="509"/>
      <c r="L87" s="509"/>
      <c r="M87" s="654"/>
      <c r="N87" s="655"/>
      <c r="O87" s="639"/>
      <c r="P87" s="103"/>
      <c r="Q87" s="103"/>
      <c r="R87" s="103"/>
      <c r="S87" s="103"/>
      <c r="T87" s="103"/>
      <c r="U87" s="103"/>
      <c r="V87" s="103"/>
      <c r="W87" s="103"/>
      <c r="X87" s="103"/>
      <c r="Y87" s="103"/>
      <c r="Z87" s="103"/>
      <c r="AA87" s="103"/>
    </row>
    <row r="88" spans="1:27" s="74" customFormat="1" x14ac:dyDescent="0.35">
      <c r="A88" s="377"/>
      <c r="B88" s="378">
        <v>2</v>
      </c>
      <c r="C88" s="124" t="s">
        <v>487</v>
      </c>
      <c r="D88" s="551"/>
      <c r="E88" s="508"/>
      <c r="F88" s="508"/>
      <c r="G88" s="508"/>
      <c r="H88" s="508"/>
      <c r="I88" s="508"/>
      <c r="J88" s="508"/>
      <c r="K88" s="509"/>
      <c r="L88" s="509"/>
      <c r="M88" s="654"/>
      <c r="N88" s="655"/>
      <c r="O88" s="639"/>
      <c r="P88" s="103"/>
      <c r="Q88" s="103"/>
      <c r="R88" s="103"/>
      <c r="S88" s="103"/>
      <c r="T88" s="103"/>
      <c r="U88" s="103"/>
      <c r="V88" s="103"/>
      <c r="W88" s="103"/>
      <c r="X88" s="103"/>
      <c r="Y88" s="103"/>
      <c r="Z88" s="103"/>
      <c r="AA88" s="103"/>
    </row>
    <row r="89" spans="1:27" s="60" customFormat="1" ht="26" x14ac:dyDescent="0.35">
      <c r="A89" s="641"/>
      <c r="B89" s="475" t="s">
        <v>488</v>
      </c>
      <c r="C89" s="109" t="s">
        <v>489</v>
      </c>
      <c r="D89" s="551"/>
      <c r="E89" s="577"/>
      <c r="F89" s="577"/>
      <c r="G89" s="577"/>
      <c r="H89" s="577"/>
      <c r="I89" s="577"/>
      <c r="J89" s="577"/>
      <c r="K89" s="578"/>
      <c r="L89" s="578"/>
      <c r="M89" s="654"/>
      <c r="N89" s="655"/>
      <c r="O89" s="639"/>
      <c r="P89" s="104"/>
      <c r="Q89" s="104"/>
      <c r="R89" s="104"/>
      <c r="S89" s="639"/>
      <c r="T89" s="639"/>
      <c r="U89" s="639"/>
      <c r="V89" s="639"/>
      <c r="W89" s="639"/>
      <c r="X89" s="639"/>
      <c r="Y89" s="639"/>
      <c r="Z89" s="639"/>
      <c r="AA89" s="639"/>
    </row>
    <row r="90" spans="1:27" s="410" customFormat="1" x14ac:dyDescent="0.35">
      <c r="A90" s="641"/>
      <c r="B90" s="475" t="s">
        <v>488</v>
      </c>
      <c r="C90" s="505" t="s">
        <v>490</v>
      </c>
      <c r="D90" s="551"/>
      <c r="E90" s="304">
        <v>0</v>
      </c>
      <c r="F90" s="304">
        <v>0</v>
      </c>
      <c r="G90" s="304">
        <v>0</v>
      </c>
      <c r="H90" s="304">
        <v>0</v>
      </c>
      <c r="I90" s="304">
        <v>0</v>
      </c>
      <c r="J90" s="304">
        <v>0</v>
      </c>
      <c r="K90" s="55">
        <v>0</v>
      </c>
      <c r="L90" s="55">
        <v>0</v>
      </c>
      <c r="M90" s="654"/>
      <c r="N90" s="655"/>
      <c r="O90" s="639"/>
      <c r="P90" s="418"/>
      <c r="Q90" s="418"/>
      <c r="R90" s="418"/>
      <c r="S90" s="656"/>
      <c r="T90" s="656"/>
      <c r="U90" s="656"/>
      <c r="V90" s="656"/>
      <c r="W90" s="656"/>
      <c r="X90" s="656"/>
      <c r="Y90" s="656"/>
      <c r="Z90" s="656"/>
      <c r="AA90" s="656"/>
    </row>
    <row r="91" spans="1:27" s="410" customFormat="1" x14ac:dyDescent="0.35">
      <c r="A91" s="641"/>
      <c r="B91" s="475" t="s">
        <v>491</v>
      </c>
      <c r="C91" s="505" t="s">
        <v>492</v>
      </c>
      <c r="D91" s="551"/>
      <c r="E91" s="304">
        <v>0</v>
      </c>
      <c r="F91" s="304">
        <v>0</v>
      </c>
      <c r="G91" s="304">
        <v>0</v>
      </c>
      <c r="H91" s="304">
        <v>0</v>
      </c>
      <c r="I91" s="304">
        <v>0</v>
      </c>
      <c r="J91" s="304">
        <v>0</v>
      </c>
      <c r="K91" s="55">
        <v>0</v>
      </c>
      <c r="L91" s="55">
        <v>0</v>
      </c>
      <c r="M91" s="654"/>
      <c r="N91" s="655"/>
      <c r="O91" s="639"/>
      <c r="P91" s="418"/>
      <c r="Q91" s="418"/>
      <c r="R91" s="418"/>
      <c r="S91" s="656"/>
      <c r="T91" s="656"/>
      <c r="U91" s="656"/>
      <c r="V91" s="656"/>
      <c r="W91" s="656"/>
      <c r="X91" s="656"/>
      <c r="Y91" s="656"/>
      <c r="Z91" s="656"/>
      <c r="AA91" s="656"/>
    </row>
    <row r="92" spans="1:27" s="410" customFormat="1" x14ac:dyDescent="0.35">
      <c r="A92" s="641"/>
      <c r="B92" s="475" t="s">
        <v>493</v>
      </c>
      <c r="C92" s="505" t="s">
        <v>494</v>
      </c>
      <c r="D92" s="551"/>
      <c r="E92" s="304">
        <v>0</v>
      </c>
      <c r="F92" s="304">
        <v>0</v>
      </c>
      <c r="G92" s="304">
        <v>0</v>
      </c>
      <c r="H92" s="304">
        <v>0</v>
      </c>
      <c r="I92" s="304">
        <v>0</v>
      </c>
      <c r="J92" s="304">
        <v>0</v>
      </c>
      <c r="K92" s="55">
        <v>0</v>
      </c>
      <c r="L92" s="55">
        <v>0</v>
      </c>
      <c r="M92" s="654"/>
      <c r="N92" s="655"/>
      <c r="O92" s="639"/>
      <c r="P92" s="418"/>
      <c r="Q92" s="418"/>
      <c r="R92" s="418"/>
      <c r="S92" s="656"/>
      <c r="T92" s="656"/>
      <c r="U92" s="656"/>
      <c r="V92" s="656"/>
      <c r="W92" s="656"/>
      <c r="X92" s="656"/>
      <c r="Y92" s="656"/>
      <c r="Z92" s="656"/>
      <c r="AA92" s="656"/>
    </row>
    <row r="93" spans="1:27" s="60" customFormat="1" x14ac:dyDescent="0.35">
      <c r="A93" s="641"/>
      <c r="B93" s="213"/>
      <c r="C93" s="34"/>
      <c r="D93" s="551"/>
      <c r="E93" s="317"/>
      <c r="F93" s="317"/>
      <c r="G93" s="317"/>
      <c r="H93" s="317"/>
      <c r="I93" s="317"/>
      <c r="J93" s="317"/>
      <c r="K93" s="59"/>
      <c r="L93" s="59"/>
      <c r="M93" s="654"/>
      <c r="N93" s="655"/>
      <c r="O93" s="639"/>
      <c r="P93" s="104"/>
      <c r="Q93" s="104"/>
      <c r="R93" s="104"/>
      <c r="S93" s="639"/>
      <c r="T93" s="639"/>
      <c r="U93" s="639"/>
      <c r="V93" s="639"/>
      <c r="W93" s="639"/>
      <c r="X93" s="639"/>
      <c r="Y93" s="639"/>
      <c r="Z93" s="639"/>
      <c r="AA93" s="639"/>
    </row>
    <row r="94" spans="1:27" s="60" customFormat="1" ht="24.75" customHeight="1" x14ac:dyDescent="0.35">
      <c r="A94" s="641"/>
      <c r="B94" s="475" t="s">
        <v>100</v>
      </c>
      <c r="C94" s="109" t="s">
        <v>495</v>
      </c>
      <c r="D94" s="551"/>
      <c r="E94" s="317"/>
      <c r="F94" s="317"/>
      <c r="G94" s="317"/>
      <c r="H94" s="317"/>
      <c r="I94" s="317"/>
      <c r="J94" s="317"/>
      <c r="K94" s="59"/>
      <c r="L94" s="59"/>
      <c r="M94" s="654"/>
      <c r="N94" s="655"/>
      <c r="O94" s="639"/>
      <c r="P94" s="104"/>
      <c r="Q94" s="104"/>
      <c r="R94" s="104"/>
      <c r="S94" s="639"/>
      <c r="T94" s="639"/>
      <c r="U94" s="639"/>
      <c r="V94" s="639"/>
      <c r="W94" s="639"/>
      <c r="X94" s="639"/>
      <c r="Y94" s="639"/>
      <c r="Z94" s="639"/>
      <c r="AA94" s="639"/>
    </row>
    <row r="95" spans="1:27" s="410" customFormat="1" x14ac:dyDescent="0.35">
      <c r="A95" s="658"/>
      <c r="B95" s="424"/>
      <c r="C95" s="47" t="s">
        <v>496</v>
      </c>
      <c r="D95" s="551"/>
      <c r="E95" s="304">
        <v>0</v>
      </c>
      <c r="F95" s="304">
        <v>0</v>
      </c>
      <c r="G95" s="304">
        <v>0</v>
      </c>
      <c r="H95" s="304">
        <v>0</v>
      </c>
      <c r="I95" s="304">
        <v>0</v>
      </c>
      <c r="J95" s="304">
        <v>0</v>
      </c>
      <c r="K95" s="55">
        <v>0</v>
      </c>
      <c r="L95" s="55">
        <v>0</v>
      </c>
      <c r="M95" s="654"/>
      <c r="N95" s="655"/>
      <c r="O95" s="656"/>
      <c r="P95" s="418"/>
      <c r="Q95" s="418"/>
      <c r="R95" s="418"/>
      <c r="S95" s="656"/>
      <c r="T95" s="656"/>
      <c r="U95" s="656"/>
      <c r="V95" s="656"/>
      <c r="W95" s="656"/>
      <c r="X95" s="656"/>
      <c r="Y95" s="656"/>
      <c r="Z95" s="656"/>
      <c r="AA95" s="656"/>
    </row>
    <row r="96" spans="1:27" s="410" customFormat="1" x14ac:dyDescent="0.35">
      <c r="A96" s="658"/>
      <c r="B96" s="424"/>
      <c r="C96" s="47"/>
      <c r="D96" s="551"/>
      <c r="E96" s="304">
        <v>0</v>
      </c>
      <c r="F96" s="304">
        <v>0</v>
      </c>
      <c r="G96" s="304">
        <v>0</v>
      </c>
      <c r="H96" s="304">
        <v>0</v>
      </c>
      <c r="I96" s="304">
        <v>0</v>
      </c>
      <c r="J96" s="304">
        <v>0</v>
      </c>
      <c r="K96" s="55">
        <v>0</v>
      </c>
      <c r="L96" s="55">
        <v>0</v>
      </c>
      <c r="M96" s="654"/>
      <c r="N96" s="655"/>
      <c r="O96" s="656"/>
      <c r="P96" s="418"/>
      <c r="Q96" s="418"/>
      <c r="R96" s="418"/>
      <c r="S96" s="656"/>
      <c r="T96" s="656"/>
      <c r="U96" s="656"/>
      <c r="V96" s="656"/>
      <c r="W96" s="656"/>
      <c r="X96" s="656"/>
      <c r="Y96" s="656"/>
      <c r="Z96" s="656"/>
      <c r="AA96" s="656"/>
    </row>
    <row r="97" spans="1:27" s="410" customFormat="1" x14ac:dyDescent="0.35">
      <c r="A97" s="658"/>
      <c r="B97" s="424"/>
      <c r="C97" s="47"/>
      <c r="D97" s="551"/>
      <c r="E97" s="304">
        <v>0</v>
      </c>
      <c r="F97" s="304">
        <v>0</v>
      </c>
      <c r="G97" s="304">
        <v>0</v>
      </c>
      <c r="H97" s="304">
        <v>0</v>
      </c>
      <c r="I97" s="304">
        <v>0</v>
      </c>
      <c r="J97" s="304">
        <v>0</v>
      </c>
      <c r="K97" s="55">
        <v>0</v>
      </c>
      <c r="L97" s="55">
        <v>0</v>
      </c>
      <c r="M97" s="654"/>
      <c r="N97" s="655"/>
      <c r="O97" s="656"/>
      <c r="P97" s="418"/>
      <c r="Q97" s="418"/>
      <c r="R97" s="418"/>
      <c r="S97" s="656"/>
      <c r="T97" s="656"/>
      <c r="U97" s="656"/>
      <c r="V97" s="656"/>
      <c r="W97" s="656"/>
      <c r="X97" s="656"/>
      <c r="Y97" s="656"/>
      <c r="Z97" s="656"/>
      <c r="AA97" s="656"/>
    </row>
    <row r="98" spans="1:27" s="60" customFormat="1" ht="14.25" hidden="1" customHeight="1" x14ac:dyDescent="0.35">
      <c r="A98" s="641"/>
      <c r="B98" s="213"/>
      <c r="C98" s="505"/>
      <c r="D98" s="551"/>
      <c r="E98" s="431"/>
      <c r="F98" s="431"/>
      <c r="G98" s="431"/>
      <c r="H98" s="431"/>
      <c r="I98" s="431"/>
      <c r="J98" s="431"/>
      <c r="K98" s="432"/>
      <c r="L98" s="432"/>
      <c r="M98" s="654"/>
      <c r="N98" s="655"/>
      <c r="O98" s="639"/>
      <c r="P98" s="104"/>
      <c r="Q98" s="104"/>
      <c r="R98" s="104"/>
      <c r="S98" s="639"/>
      <c r="T98" s="639"/>
      <c r="U98" s="639"/>
      <c r="V98" s="639"/>
      <c r="W98" s="639"/>
      <c r="X98" s="639"/>
      <c r="Y98" s="639"/>
      <c r="Z98" s="639"/>
      <c r="AA98" s="639"/>
    </row>
    <row r="99" spans="1:27" s="60" customFormat="1" x14ac:dyDescent="0.35">
      <c r="A99" s="641"/>
      <c r="B99" s="213"/>
      <c r="C99" s="505" t="s">
        <v>497</v>
      </c>
      <c r="D99" s="551"/>
      <c r="E99" s="511">
        <f>SUM(E95:E98)</f>
        <v>0</v>
      </c>
      <c r="F99" s="511">
        <f t="shared" ref="F99:L99" si="7">SUM(F95:F98)</f>
        <v>0</v>
      </c>
      <c r="G99" s="511">
        <f t="shared" si="7"/>
        <v>0</v>
      </c>
      <c r="H99" s="511">
        <f t="shared" si="7"/>
        <v>0</v>
      </c>
      <c r="I99" s="511">
        <f t="shared" si="7"/>
        <v>0</v>
      </c>
      <c r="J99" s="511">
        <f t="shared" si="7"/>
        <v>0</v>
      </c>
      <c r="K99" s="579">
        <f t="shared" si="7"/>
        <v>0</v>
      </c>
      <c r="L99" s="579">
        <f t="shared" si="7"/>
        <v>0</v>
      </c>
      <c r="M99" s="654"/>
      <c r="N99" s="655"/>
      <c r="O99" s="639"/>
      <c r="P99" s="104"/>
      <c r="Q99" s="104"/>
      <c r="R99" s="104"/>
      <c r="S99" s="639"/>
      <c r="T99" s="639"/>
      <c r="U99" s="639"/>
      <c r="V99" s="639"/>
      <c r="W99" s="639"/>
      <c r="X99" s="639"/>
      <c r="Y99" s="639"/>
      <c r="Z99" s="639"/>
      <c r="AA99" s="639"/>
    </row>
    <row r="100" spans="1:27" s="74" customFormat="1" x14ac:dyDescent="0.35">
      <c r="A100" s="641"/>
      <c r="B100" s="213"/>
      <c r="C100" s="119"/>
      <c r="D100" s="105"/>
      <c r="E100" s="321"/>
      <c r="F100" s="321"/>
      <c r="G100" s="321"/>
      <c r="H100" s="321"/>
      <c r="I100" s="321"/>
      <c r="J100" s="321"/>
      <c r="K100" s="71"/>
      <c r="L100" s="71"/>
      <c r="M100" s="453"/>
      <c r="N100" s="512"/>
      <c r="O100" s="103"/>
      <c r="P100" s="103"/>
      <c r="Q100" s="103"/>
      <c r="R100" s="103"/>
      <c r="S100" s="103"/>
      <c r="T100" s="103"/>
      <c r="U100" s="103"/>
      <c r="V100" s="103"/>
      <c r="W100" s="103"/>
      <c r="X100" s="103"/>
      <c r="Y100" s="103"/>
      <c r="Z100" s="103"/>
      <c r="AA100" s="103"/>
    </row>
    <row r="101" spans="1:27" s="74" customFormat="1" x14ac:dyDescent="0.35">
      <c r="A101" s="120"/>
      <c r="B101" s="216"/>
      <c r="C101" s="126"/>
      <c r="D101" s="267"/>
      <c r="E101" s="320"/>
      <c r="F101" s="320"/>
      <c r="G101" s="320"/>
      <c r="H101" s="320"/>
      <c r="I101" s="320"/>
      <c r="J101" s="320"/>
      <c r="K101" s="166"/>
      <c r="L101" s="166"/>
      <c r="M101" s="659"/>
      <c r="N101" s="634"/>
      <c r="O101" s="639"/>
      <c r="P101" s="103"/>
      <c r="Q101" s="103"/>
      <c r="R101" s="103"/>
      <c r="S101" s="103"/>
      <c r="T101" s="103"/>
      <c r="U101" s="103"/>
      <c r="V101" s="103"/>
      <c r="W101" s="103"/>
      <c r="X101" s="103"/>
      <c r="Y101" s="103"/>
      <c r="Z101" s="103"/>
      <c r="AA101" s="103"/>
    </row>
    <row r="102" spans="1:27" s="420" customFormat="1" x14ac:dyDescent="0.35">
      <c r="A102" s="106"/>
      <c r="B102" s="212">
        <v>3</v>
      </c>
      <c r="C102" s="124" t="s">
        <v>498</v>
      </c>
      <c r="D102" s="333" t="s">
        <v>435</v>
      </c>
      <c r="E102" s="323"/>
      <c r="F102" s="323"/>
      <c r="G102" s="323"/>
      <c r="H102" s="323"/>
      <c r="I102" s="323"/>
      <c r="J102" s="323"/>
      <c r="K102" s="73"/>
      <c r="L102" s="73"/>
      <c r="M102" s="654"/>
      <c r="N102" s="655"/>
      <c r="O102" s="639"/>
      <c r="P102" s="419"/>
      <c r="Q102" s="419"/>
      <c r="R102" s="419"/>
      <c r="S102" s="419"/>
      <c r="T102" s="419"/>
      <c r="U102" s="419"/>
      <c r="V102" s="419"/>
      <c r="W102" s="419"/>
      <c r="X102" s="419"/>
      <c r="Y102" s="419"/>
      <c r="AA102" s="419"/>
    </row>
    <row r="103" spans="1:27" s="74" customFormat="1" x14ac:dyDescent="0.35">
      <c r="A103" s="106"/>
      <c r="B103" s="217" t="s">
        <v>499</v>
      </c>
      <c r="C103" s="124" t="s">
        <v>500</v>
      </c>
      <c r="D103" s="266"/>
      <c r="E103" s="323"/>
      <c r="F103" s="323"/>
      <c r="G103" s="323"/>
      <c r="H103" s="323"/>
      <c r="I103" s="323"/>
      <c r="J103" s="323"/>
      <c r="K103" s="73"/>
      <c r="L103" s="73"/>
      <c r="M103" s="654"/>
      <c r="N103" s="655"/>
      <c r="O103" s="639"/>
      <c r="P103" s="103"/>
      <c r="Q103" s="103"/>
      <c r="R103" s="103"/>
      <c r="S103" s="103"/>
      <c r="T103" s="103"/>
      <c r="U103" s="103"/>
      <c r="V103" s="103"/>
      <c r="W103" s="103"/>
      <c r="X103" s="103"/>
      <c r="Y103" s="103"/>
      <c r="AA103" s="103"/>
    </row>
    <row r="104" spans="1:27" s="420" customFormat="1" x14ac:dyDescent="0.35">
      <c r="A104" s="421"/>
      <c r="B104" s="426"/>
      <c r="C104" s="47" t="s">
        <v>501</v>
      </c>
      <c r="D104" s="266"/>
      <c r="E104" s="304">
        <v>0</v>
      </c>
      <c r="F104" s="304">
        <v>0</v>
      </c>
      <c r="G104" s="304">
        <v>0</v>
      </c>
      <c r="H104" s="304">
        <v>0</v>
      </c>
      <c r="I104" s="304">
        <v>0</v>
      </c>
      <c r="J104" s="304">
        <v>0</v>
      </c>
      <c r="K104" s="55">
        <v>0</v>
      </c>
      <c r="L104" s="55">
        <v>0</v>
      </c>
      <c r="M104" s="654"/>
      <c r="N104" s="655"/>
      <c r="O104" s="656"/>
      <c r="P104" s="419"/>
      <c r="Q104" s="419"/>
      <c r="R104" s="419"/>
      <c r="S104" s="419"/>
      <c r="T104" s="419"/>
      <c r="U104" s="419"/>
      <c r="V104" s="419"/>
      <c r="W104" s="419"/>
      <c r="X104" s="419"/>
      <c r="Y104" s="419"/>
      <c r="Z104" s="419"/>
      <c r="AA104" s="419"/>
    </row>
    <row r="105" spans="1:27" s="420" customFormat="1" x14ac:dyDescent="0.35">
      <c r="A105" s="421"/>
      <c r="B105" s="426"/>
      <c r="C105" s="47" t="s">
        <v>502</v>
      </c>
      <c r="D105" s="266"/>
      <c r="E105" s="304">
        <v>0</v>
      </c>
      <c r="F105" s="304">
        <v>0</v>
      </c>
      <c r="G105" s="304">
        <v>0</v>
      </c>
      <c r="H105" s="304">
        <v>0</v>
      </c>
      <c r="I105" s="304">
        <v>0</v>
      </c>
      <c r="J105" s="304">
        <v>0</v>
      </c>
      <c r="K105" s="55">
        <v>0</v>
      </c>
      <c r="L105" s="55">
        <v>0</v>
      </c>
      <c r="M105" s="654"/>
      <c r="N105" s="655"/>
      <c r="O105" s="656"/>
      <c r="P105" s="419"/>
      <c r="Q105" s="419"/>
      <c r="R105" s="419"/>
      <c r="S105" s="419"/>
      <c r="T105" s="419"/>
      <c r="U105" s="419"/>
      <c r="V105" s="419"/>
      <c r="W105" s="419"/>
      <c r="X105" s="419"/>
      <c r="Y105" s="419"/>
      <c r="Z105" s="419"/>
      <c r="AA105" s="419"/>
    </row>
    <row r="106" spans="1:27" s="420" customFormat="1" x14ac:dyDescent="0.35">
      <c r="A106" s="421"/>
      <c r="B106" s="426"/>
      <c r="C106" s="47"/>
      <c r="D106" s="266"/>
      <c r="E106" s="304">
        <v>0</v>
      </c>
      <c r="F106" s="304">
        <v>0</v>
      </c>
      <c r="G106" s="304">
        <v>0</v>
      </c>
      <c r="H106" s="304">
        <v>0</v>
      </c>
      <c r="I106" s="304">
        <v>0</v>
      </c>
      <c r="J106" s="304">
        <v>0</v>
      </c>
      <c r="K106" s="55">
        <v>0</v>
      </c>
      <c r="L106" s="55">
        <v>0</v>
      </c>
      <c r="M106" s="654"/>
      <c r="N106" s="655"/>
      <c r="O106" s="656"/>
      <c r="P106" s="419"/>
      <c r="Q106" s="419"/>
      <c r="R106" s="419"/>
      <c r="S106" s="419"/>
      <c r="T106" s="419"/>
      <c r="U106" s="419"/>
      <c r="V106" s="419"/>
      <c r="W106" s="419"/>
      <c r="X106" s="419"/>
      <c r="Y106" s="419"/>
      <c r="Z106" s="419"/>
      <c r="AA106" s="419"/>
    </row>
    <row r="107" spans="1:27" s="420" customFormat="1" x14ac:dyDescent="0.35">
      <c r="A107" s="421"/>
      <c r="B107" s="426"/>
      <c r="C107" s="47"/>
      <c r="D107" s="266"/>
      <c r="E107" s="304">
        <v>0</v>
      </c>
      <c r="F107" s="304">
        <v>0</v>
      </c>
      <c r="G107" s="304">
        <v>0</v>
      </c>
      <c r="H107" s="304">
        <v>0</v>
      </c>
      <c r="I107" s="304">
        <v>0</v>
      </c>
      <c r="J107" s="304">
        <v>0</v>
      </c>
      <c r="K107" s="55">
        <v>0</v>
      </c>
      <c r="L107" s="55">
        <v>0</v>
      </c>
      <c r="M107" s="654"/>
      <c r="N107" s="655"/>
      <c r="O107" s="656"/>
      <c r="P107" s="419"/>
      <c r="Q107" s="419"/>
      <c r="R107" s="419"/>
      <c r="S107" s="419"/>
      <c r="T107" s="419"/>
      <c r="U107" s="419"/>
      <c r="V107" s="419"/>
      <c r="W107" s="419"/>
      <c r="X107" s="419"/>
      <c r="Y107" s="419"/>
      <c r="Z107" s="419"/>
      <c r="AA107" s="419"/>
    </row>
    <row r="108" spans="1:27" s="420" customFormat="1" x14ac:dyDescent="0.35">
      <c r="A108" s="421"/>
      <c r="B108" s="426"/>
      <c r="C108" s="47"/>
      <c r="D108" s="266"/>
      <c r="E108" s="304">
        <v>0</v>
      </c>
      <c r="F108" s="304">
        <v>0</v>
      </c>
      <c r="G108" s="304">
        <v>0</v>
      </c>
      <c r="H108" s="304">
        <v>0</v>
      </c>
      <c r="I108" s="304">
        <v>0</v>
      </c>
      <c r="J108" s="304">
        <v>0</v>
      </c>
      <c r="K108" s="55">
        <v>0</v>
      </c>
      <c r="L108" s="55">
        <v>0</v>
      </c>
      <c r="M108" s="654"/>
      <c r="N108" s="655"/>
      <c r="O108" s="656"/>
      <c r="P108" s="419"/>
      <c r="Q108" s="419"/>
      <c r="R108" s="419"/>
      <c r="S108" s="419"/>
      <c r="T108" s="419"/>
      <c r="U108" s="419"/>
      <c r="V108" s="419"/>
      <c r="W108" s="419"/>
      <c r="X108" s="419"/>
      <c r="Y108" s="419"/>
      <c r="Z108" s="419"/>
      <c r="AA108" s="419"/>
    </row>
    <row r="109" spans="1:27" s="420" customFormat="1" x14ac:dyDescent="0.35">
      <c r="A109" s="421"/>
      <c r="B109" s="426"/>
      <c r="C109" s="47"/>
      <c r="D109" s="266"/>
      <c r="E109" s="304">
        <v>0</v>
      </c>
      <c r="F109" s="304">
        <v>0</v>
      </c>
      <c r="G109" s="304">
        <v>0</v>
      </c>
      <c r="H109" s="304">
        <v>0</v>
      </c>
      <c r="I109" s="304">
        <v>0</v>
      </c>
      <c r="J109" s="304">
        <v>0</v>
      </c>
      <c r="K109" s="55">
        <v>0</v>
      </c>
      <c r="L109" s="55">
        <v>0</v>
      </c>
      <c r="M109" s="654"/>
      <c r="N109" s="655"/>
      <c r="O109" s="656"/>
      <c r="P109" s="419"/>
      <c r="Q109" s="419"/>
      <c r="R109" s="419"/>
      <c r="S109" s="419"/>
      <c r="T109" s="419"/>
      <c r="U109" s="419"/>
      <c r="V109" s="419"/>
      <c r="W109" s="419"/>
      <c r="X109" s="419"/>
      <c r="Y109" s="419"/>
      <c r="Z109" s="419"/>
      <c r="AA109" s="419"/>
    </row>
    <row r="110" spans="1:27" s="420" customFormat="1" x14ac:dyDescent="0.35">
      <c r="A110" s="421"/>
      <c r="B110" s="426"/>
      <c r="C110" s="47"/>
      <c r="D110" s="266"/>
      <c r="E110" s="304">
        <v>0</v>
      </c>
      <c r="F110" s="304">
        <v>0</v>
      </c>
      <c r="G110" s="304">
        <v>0</v>
      </c>
      <c r="H110" s="304">
        <v>0</v>
      </c>
      <c r="I110" s="304">
        <v>0</v>
      </c>
      <c r="J110" s="304">
        <v>0</v>
      </c>
      <c r="K110" s="55">
        <v>0</v>
      </c>
      <c r="L110" s="55">
        <v>0</v>
      </c>
      <c r="M110" s="654"/>
      <c r="N110" s="655"/>
      <c r="O110" s="656"/>
      <c r="P110" s="419"/>
      <c r="Q110" s="419"/>
      <c r="R110" s="419"/>
      <c r="S110" s="419"/>
      <c r="T110" s="419"/>
      <c r="U110" s="419"/>
      <c r="V110" s="419"/>
      <c r="W110" s="419"/>
      <c r="X110" s="419"/>
      <c r="Y110" s="419"/>
      <c r="Z110" s="419"/>
      <c r="AA110" s="419"/>
    </row>
    <row r="111" spans="1:27" s="60" customFormat="1" ht="14.25" customHeight="1" x14ac:dyDescent="0.35">
      <c r="A111" s="641"/>
      <c r="B111" s="217"/>
      <c r="C111" s="505"/>
      <c r="D111" s="266"/>
      <c r="E111" s="431"/>
      <c r="F111" s="431"/>
      <c r="G111" s="431"/>
      <c r="H111" s="431"/>
      <c r="I111" s="431"/>
      <c r="J111" s="431"/>
      <c r="K111" s="432"/>
      <c r="L111" s="432"/>
      <c r="M111" s="654"/>
      <c r="N111" s="655"/>
      <c r="O111" s="639"/>
      <c r="P111" s="104"/>
      <c r="Q111" s="104"/>
      <c r="R111" s="104"/>
      <c r="S111" s="639"/>
      <c r="T111" s="639"/>
      <c r="U111" s="639"/>
      <c r="V111" s="639"/>
      <c r="W111" s="639"/>
      <c r="X111" s="639"/>
      <c r="Y111" s="639"/>
      <c r="Z111" s="639"/>
      <c r="AA111" s="639"/>
    </row>
    <row r="112" spans="1:27" s="74" customFormat="1" x14ac:dyDescent="0.35">
      <c r="A112" s="106"/>
      <c r="B112" s="217"/>
      <c r="C112" s="124" t="s">
        <v>503</v>
      </c>
      <c r="D112" s="266"/>
      <c r="E112" s="511">
        <f t="shared" ref="E112:L112" si="8">SUM(E103:E111)</f>
        <v>0</v>
      </c>
      <c r="F112" s="511">
        <f t="shared" si="8"/>
        <v>0</v>
      </c>
      <c r="G112" s="511">
        <f t="shared" si="8"/>
        <v>0</v>
      </c>
      <c r="H112" s="511">
        <f t="shared" si="8"/>
        <v>0</v>
      </c>
      <c r="I112" s="511">
        <f t="shared" si="8"/>
        <v>0</v>
      </c>
      <c r="J112" s="511">
        <f t="shared" si="8"/>
        <v>0</v>
      </c>
      <c r="K112" s="579">
        <f t="shared" si="8"/>
        <v>0</v>
      </c>
      <c r="L112" s="579">
        <f t="shared" si="8"/>
        <v>0</v>
      </c>
      <c r="M112" s="654"/>
      <c r="N112" s="655"/>
      <c r="O112" s="639"/>
      <c r="P112" s="103"/>
      <c r="Q112" s="103"/>
      <c r="R112" s="103"/>
      <c r="S112" s="103"/>
      <c r="T112" s="103"/>
      <c r="U112" s="103"/>
      <c r="V112" s="103"/>
      <c r="W112" s="103"/>
      <c r="X112" s="103"/>
      <c r="Y112" s="103"/>
      <c r="Z112" s="103"/>
      <c r="AA112" s="103"/>
    </row>
    <row r="113" spans="1:27" s="74" customFormat="1" x14ac:dyDescent="0.35">
      <c r="A113" s="106"/>
      <c r="B113" s="217"/>
      <c r="C113" s="124"/>
      <c r="D113" s="266"/>
      <c r="E113" s="335"/>
      <c r="F113" s="324"/>
      <c r="G113" s="324"/>
      <c r="H113" s="324"/>
      <c r="I113" s="324"/>
      <c r="J113" s="324"/>
      <c r="K113" s="69"/>
      <c r="L113" s="69"/>
      <c r="M113" s="654"/>
      <c r="N113" s="655"/>
      <c r="O113" s="639"/>
      <c r="P113" s="103"/>
      <c r="Q113" s="103"/>
      <c r="R113" s="103"/>
      <c r="S113" s="103"/>
      <c r="T113" s="103"/>
      <c r="U113" s="103"/>
      <c r="V113" s="103"/>
      <c r="W113" s="103"/>
      <c r="X113" s="103"/>
      <c r="Y113" s="103"/>
      <c r="Z113" s="103"/>
      <c r="AA113" s="103"/>
    </row>
    <row r="114" spans="1:27" s="74" customFormat="1" x14ac:dyDescent="0.35">
      <c r="A114" s="106"/>
      <c r="B114" s="217" t="s">
        <v>504</v>
      </c>
      <c r="C114" s="124" t="s">
        <v>505</v>
      </c>
      <c r="D114" s="266"/>
      <c r="E114" s="335"/>
      <c r="F114" s="324"/>
      <c r="G114" s="324"/>
      <c r="H114" s="324"/>
      <c r="I114" s="324"/>
      <c r="J114" s="324"/>
      <c r="K114" s="69"/>
      <c r="L114" s="69"/>
      <c r="M114" s="654"/>
      <c r="N114" s="655"/>
      <c r="O114" s="639"/>
      <c r="P114" s="103"/>
      <c r="Q114" s="103"/>
      <c r="R114" s="103"/>
      <c r="S114" s="103"/>
      <c r="T114" s="103"/>
      <c r="U114" s="103"/>
      <c r="V114" s="103"/>
      <c r="W114" s="103"/>
      <c r="X114" s="103"/>
      <c r="Y114" s="103"/>
      <c r="Z114" s="103"/>
      <c r="AA114" s="103"/>
    </row>
    <row r="115" spans="1:27" s="420" customFormat="1" x14ac:dyDescent="0.35">
      <c r="A115" s="421"/>
      <c r="B115" s="426"/>
      <c r="C115" s="47" t="str">
        <f>C104</f>
        <v>(e.g.) Sub name A</v>
      </c>
      <c r="D115" s="266"/>
      <c r="E115" s="304">
        <v>0</v>
      </c>
      <c r="F115" s="304">
        <v>0</v>
      </c>
      <c r="G115" s="304">
        <v>0</v>
      </c>
      <c r="H115" s="304">
        <v>0</v>
      </c>
      <c r="I115" s="304">
        <v>0</v>
      </c>
      <c r="J115" s="304">
        <v>0</v>
      </c>
      <c r="K115" s="304">
        <v>0</v>
      </c>
      <c r="L115" s="304">
        <v>0</v>
      </c>
      <c r="M115" s="654"/>
      <c r="N115" s="655"/>
      <c r="O115" s="656"/>
      <c r="P115" s="419"/>
      <c r="Q115" s="419"/>
      <c r="R115" s="419"/>
      <c r="S115" s="419"/>
      <c r="T115" s="419"/>
      <c r="U115" s="419"/>
      <c r="V115" s="419"/>
      <c r="W115" s="419"/>
      <c r="X115" s="419"/>
      <c r="Y115" s="419"/>
      <c r="Z115" s="419"/>
      <c r="AA115" s="419"/>
    </row>
    <row r="116" spans="1:27" s="420" customFormat="1" x14ac:dyDescent="0.35">
      <c r="A116" s="421"/>
      <c r="B116" s="426"/>
      <c r="C116" s="47" t="str">
        <f>C105</f>
        <v>(e.g.) Sub name B</v>
      </c>
      <c r="D116" s="266"/>
      <c r="E116" s="304">
        <v>0</v>
      </c>
      <c r="F116" s="304">
        <v>0</v>
      </c>
      <c r="G116" s="304">
        <v>0</v>
      </c>
      <c r="H116" s="304">
        <v>0</v>
      </c>
      <c r="I116" s="304">
        <v>0</v>
      </c>
      <c r="J116" s="304">
        <v>0</v>
      </c>
      <c r="K116" s="304">
        <v>0</v>
      </c>
      <c r="L116" s="304">
        <v>0</v>
      </c>
      <c r="M116" s="654"/>
      <c r="N116" s="655"/>
      <c r="O116" s="656"/>
      <c r="P116" s="419"/>
      <c r="Q116" s="419"/>
      <c r="R116" s="419"/>
      <c r="S116" s="419"/>
      <c r="T116" s="419"/>
      <c r="U116" s="419"/>
      <c r="V116" s="419"/>
      <c r="W116" s="419"/>
      <c r="X116" s="419"/>
      <c r="Y116" s="419"/>
      <c r="Z116" s="419"/>
      <c r="AA116" s="419"/>
    </row>
    <row r="117" spans="1:27" s="420" customFormat="1" x14ac:dyDescent="0.35">
      <c r="A117" s="421"/>
      <c r="B117" s="426"/>
      <c r="C117" s="47">
        <f t="shared" ref="C117:C121" si="9">C106</f>
        <v>0</v>
      </c>
      <c r="D117" s="266"/>
      <c r="E117" s="304">
        <v>0</v>
      </c>
      <c r="F117" s="304">
        <v>0</v>
      </c>
      <c r="G117" s="304">
        <v>0</v>
      </c>
      <c r="H117" s="304">
        <v>0</v>
      </c>
      <c r="I117" s="304">
        <v>0</v>
      </c>
      <c r="J117" s="304">
        <v>0</v>
      </c>
      <c r="K117" s="304">
        <v>0</v>
      </c>
      <c r="L117" s="304">
        <v>0</v>
      </c>
      <c r="M117" s="654"/>
      <c r="N117" s="655"/>
      <c r="O117" s="656"/>
      <c r="P117" s="419"/>
      <c r="Q117" s="419"/>
      <c r="R117" s="419"/>
      <c r="S117" s="419"/>
      <c r="T117" s="419"/>
      <c r="U117" s="419"/>
      <c r="V117" s="419"/>
      <c r="W117" s="419"/>
      <c r="X117" s="419"/>
      <c r="Y117" s="419"/>
      <c r="Z117" s="419"/>
      <c r="AA117" s="419"/>
    </row>
    <row r="118" spans="1:27" s="420" customFormat="1" x14ac:dyDescent="0.35">
      <c r="A118" s="421"/>
      <c r="B118" s="426"/>
      <c r="C118" s="47">
        <f t="shared" si="9"/>
        <v>0</v>
      </c>
      <c r="D118" s="266"/>
      <c r="E118" s="304">
        <v>0</v>
      </c>
      <c r="F118" s="304">
        <v>0</v>
      </c>
      <c r="G118" s="304">
        <v>0</v>
      </c>
      <c r="H118" s="304">
        <v>0</v>
      </c>
      <c r="I118" s="304">
        <v>0</v>
      </c>
      <c r="J118" s="304">
        <v>0</v>
      </c>
      <c r="K118" s="304">
        <v>0</v>
      </c>
      <c r="L118" s="304">
        <v>0</v>
      </c>
      <c r="M118" s="654"/>
      <c r="N118" s="655"/>
      <c r="O118" s="656"/>
      <c r="P118" s="419"/>
      <c r="Q118" s="419"/>
      <c r="R118" s="419"/>
      <c r="S118" s="419"/>
      <c r="T118" s="419"/>
      <c r="U118" s="419"/>
      <c r="V118" s="419"/>
      <c r="W118" s="419"/>
      <c r="X118" s="419"/>
      <c r="Y118" s="419"/>
      <c r="Z118" s="419"/>
      <c r="AA118" s="419"/>
    </row>
    <row r="119" spans="1:27" s="420" customFormat="1" x14ac:dyDescent="0.35">
      <c r="A119" s="421"/>
      <c r="B119" s="426"/>
      <c r="C119" s="47">
        <f t="shared" si="9"/>
        <v>0</v>
      </c>
      <c r="D119" s="266"/>
      <c r="E119" s="304">
        <v>0</v>
      </c>
      <c r="F119" s="304">
        <v>0</v>
      </c>
      <c r="G119" s="304">
        <v>0</v>
      </c>
      <c r="H119" s="304">
        <v>0</v>
      </c>
      <c r="I119" s="304">
        <v>0</v>
      </c>
      <c r="J119" s="304">
        <v>0</v>
      </c>
      <c r="K119" s="304">
        <v>0</v>
      </c>
      <c r="L119" s="304">
        <v>0</v>
      </c>
      <c r="M119" s="654"/>
      <c r="N119" s="655"/>
      <c r="O119" s="656"/>
      <c r="P119" s="419"/>
      <c r="Q119" s="419"/>
      <c r="R119" s="419"/>
      <c r="S119" s="419"/>
      <c r="T119" s="419"/>
      <c r="U119" s="419"/>
      <c r="V119" s="419"/>
      <c r="W119" s="419"/>
      <c r="X119" s="419"/>
      <c r="Y119" s="419"/>
      <c r="Z119" s="419"/>
      <c r="AA119" s="419"/>
    </row>
    <row r="120" spans="1:27" s="420" customFormat="1" x14ac:dyDescent="0.35">
      <c r="A120" s="421"/>
      <c r="B120" s="426"/>
      <c r="C120" s="47">
        <f t="shared" si="9"/>
        <v>0</v>
      </c>
      <c r="D120" s="266"/>
      <c r="E120" s="304">
        <v>0</v>
      </c>
      <c r="F120" s="304">
        <v>0</v>
      </c>
      <c r="G120" s="304">
        <v>0</v>
      </c>
      <c r="H120" s="304">
        <v>0</v>
      </c>
      <c r="I120" s="304">
        <v>0</v>
      </c>
      <c r="J120" s="304">
        <v>0</v>
      </c>
      <c r="K120" s="304">
        <v>0</v>
      </c>
      <c r="L120" s="304">
        <v>0</v>
      </c>
      <c r="M120" s="654"/>
      <c r="N120" s="655"/>
      <c r="O120" s="656"/>
      <c r="P120" s="419"/>
      <c r="Q120" s="419"/>
      <c r="R120" s="419"/>
      <c r="S120" s="419"/>
      <c r="T120" s="419"/>
      <c r="U120" s="419"/>
      <c r="V120" s="419"/>
      <c r="W120" s="419"/>
      <c r="X120" s="419"/>
      <c r="Y120" s="419"/>
      <c r="Z120" s="419"/>
      <c r="AA120" s="419"/>
    </row>
    <row r="121" spans="1:27" s="420" customFormat="1" x14ac:dyDescent="0.35">
      <c r="A121" s="421"/>
      <c r="B121" s="426"/>
      <c r="C121" s="47">
        <f t="shared" si="9"/>
        <v>0</v>
      </c>
      <c r="D121" s="266"/>
      <c r="E121" s="304">
        <v>0</v>
      </c>
      <c r="F121" s="304">
        <v>0</v>
      </c>
      <c r="G121" s="304">
        <v>0</v>
      </c>
      <c r="H121" s="304">
        <v>0</v>
      </c>
      <c r="I121" s="304">
        <v>0</v>
      </c>
      <c r="J121" s="304">
        <v>0</v>
      </c>
      <c r="K121" s="304">
        <v>0</v>
      </c>
      <c r="L121" s="304">
        <v>0</v>
      </c>
      <c r="M121" s="654"/>
      <c r="N121" s="655"/>
      <c r="O121" s="656"/>
      <c r="P121" s="419"/>
      <c r="Q121" s="419"/>
      <c r="R121" s="419"/>
      <c r="S121" s="419"/>
      <c r="T121" s="419"/>
      <c r="U121" s="419"/>
      <c r="V121" s="419"/>
      <c r="W121" s="419"/>
      <c r="X121" s="419"/>
      <c r="Y121" s="419"/>
      <c r="Z121" s="419"/>
      <c r="AA121" s="419"/>
    </row>
    <row r="122" spans="1:27" s="60" customFormat="1" ht="14.25" customHeight="1" x14ac:dyDescent="0.35">
      <c r="A122" s="641"/>
      <c r="B122" s="217"/>
      <c r="C122" s="505"/>
      <c r="D122" s="266"/>
      <c r="E122" s="431"/>
      <c r="F122" s="431"/>
      <c r="G122" s="431"/>
      <c r="H122" s="431"/>
      <c r="I122" s="431"/>
      <c r="J122" s="431"/>
      <c r="K122" s="432"/>
      <c r="L122" s="432"/>
      <c r="M122" s="654"/>
      <c r="N122" s="655"/>
      <c r="O122" s="639"/>
      <c r="P122" s="104"/>
      <c r="Q122" s="104"/>
      <c r="R122" s="104"/>
      <c r="S122" s="639"/>
      <c r="T122" s="639"/>
      <c r="U122" s="639"/>
      <c r="V122" s="639"/>
      <c r="W122" s="639"/>
      <c r="X122" s="639"/>
      <c r="Y122" s="639"/>
      <c r="Z122" s="639"/>
      <c r="AA122" s="639"/>
    </row>
    <row r="123" spans="1:27" s="74" customFormat="1" x14ac:dyDescent="0.35">
      <c r="A123" s="106"/>
      <c r="B123" s="217"/>
      <c r="C123" s="124" t="s">
        <v>506</v>
      </c>
      <c r="D123" s="266"/>
      <c r="E123" s="511">
        <f t="shared" ref="E123:L123" si="10">SUM(E114:E122)</f>
        <v>0</v>
      </c>
      <c r="F123" s="511">
        <f t="shared" si="10"/>
        <v>0</v>
      </c>
      <c r="G123" s="511">
        <f t="shared" si="10"/>
        <v>0</v>
      </c>
      <c r="H123" s="511">
        <f t="shared" si="10"/>
        <v>0</v>
      </c>
      <c r="I123" s="511">
        <f t="shared" si="10"/>
        <v>0</v>
      </c>
      <c r="J123" s="511">
        <f t="shared" si="10"/>
        <v>0</v>
      </c>
      <c r="K123" s="579">
        <f t="shared" si="10"/>
        <v>0</v>
      </c>
      <c r="L123" s="579">
        <f t="shared" si="10"/>
        <v>0</v>
      </c>
      <c r="M123" s="654"/>
      <c r="N123" s="655"/>
      <c r="O123" s="639"/>
      <c r="P123" s="103"/>
      <c r="Q123" s="103"/>
      <c r="R123" s="103"/>
      <c r="S123" s="103"/>
      <c r="T123" s="103"/>
      <c r="U123" s="103"/>
      <c r="V123" s="103"/>
      <c r="W123" s="103"/>
      <c r="X123" s="103"/>
      <c r="Y123" s="103"/>
      <c r="Z123" s="103"/>
      <c r="AA123" s="103"/>
    </row>
    <row r="124" spans="1:27" s="74" customFormat="1" x14ac:dyDescent="0.35">
      <c r="A124" s="106"/>
      <c r="B124" s="217"/>
      <c r="C124" s="124"/>
      <c r="D124" s="266"/>
      <c r="E124" s="324"/>
      <c r="F124" s="324"/>
      <c r="G124" s="324"/>
      <c r="H124" s="324"/>
      <c r="I124" s="324"/>
      <c r="J124" s="324"/>
      <c r="K124" s="69"/>
      <c r="L124" s="69"/>
      <c r="M124" s="654"/>
      <c r="N124" s="655"/>
      <c r="O124" s="639"/>
      <c r="P124" s="103"/>
      <c r="Q124" s="103"/>
      <c r="R124" s="103"/>
      <c r="S124" s="103"/>
      <c r="T124" s="103"/>
      <c r="U124" s="103"/>
      <c r="V124" s="103"/>
      <c r="W124" s="103"/>
      <c r="X124" s="103"/>
      <c r="Y124" s="103"/>
      <c r="Z124" s="103"/>
      <c r="AA124" s="103"/>
    </row>
    <row r="125" spans="1:27" s="74" customFormat="1" x14ac:dyDescent="0.35">
      <c r="A125" s="106"/>
      <c r="B125" s="217" t="s">
        <v>507</v>
      </c>
      <c r="C125" s="124" t="s">
        <v>508</v>
      </c>
      <c r="D125" s="266"/>
      <c r="E125" s="511">
        <f t="shared" ref="E125:L125" si="11">E112-E123</f>
        <v>0</v>
      </c>
      <c r="F125" s="583">
        <f t="shared" si="11"/>
        <v>0</v>
      </c>
      <c r="G125" s="583">
        <f t="shared" si="11"/>
        <v>0</v>
      </c>
      <c r="H125" s="583">
        <f t="shared" si="11"/>
        <v>0</v>
      </c>
      <c r="I125" s="583">
        <f t="shared" si="11"/>
        <v>0</v>
      </c>
      <c r="J125" s="583">
        <f t="shared" si="11"/>
        <v>0</v>
      </c>
      <c r="K125" s="584">
        <f t="shared" si="11"/>
        <v>0</v>
      </c>
      <c r="L125" s="584">
        <f t="shared" si="11"/>
        <v>0</v>
      </c>
      <c r="M125" s="654"/>
      <c r="N125" s="655"/>
      <c r="O125" s="639"/>
      <c r="P125" s="103"/>
      <c r="Q125" s="103"/>
      <c r="R125" s="103"/>
      <c r="S125" s="103"/>
      <c r="T125" s="103"/>
      <c r="U125" s="103"/>
      <c r="V125" s="103"/>
      <c r="W125" s="103"/>
      <c r="X125" s="103"/>
      <c r="Y125" s="103"/>
      <c r="Z125" s="103"/>
      <c r="AA125" s="103"/>
    </row>
    <row r="126" spans="1:27" s="74" customFormat="1" x14ac:dyDescent="0.35">
      <c r="A126" s="106"/>
      <c r="B126" s="217"/>
      <c r="C126" s="124"/>
      <c r="D126" s="266"/>
      <c r="E126" s="323"/>
      <c r="F126" s="583"/>
      <c r="G126" s="583"/>
      <c r="H126" s="583"/>
      <c r="I126" s="583"/>
      <c r="J126" s="583"/>
      <c r="K126" s="584"/>
      <c r="L126" s="584"/>
      <c r="M126" s="654"/>
      <c r="N126" s="655"/>
      <c r="O126" s="639"/>
      <c r="P126" s="103"/>
      <c r="Q126" s="103"/>
      <c r="R126" s="103"/>
      <c r="S126" s="103"/>
      <c r="T126" s="103"/>
      <c r="U126" s="103"/>
      <c r="V126" s="103"/>
      <c r="W126" s="103"/>
      <c r="X126" s="103"/>
      <c r="Y126" s="103"/>
      <c r="Z126" s="103"/>
      <c r="AA126" s="103"/>
    </row>
    <row r="127" spans="1:27" s="420" customFormat="1" x14ac:dyDescent="0.35">
      <c r="A127" s="106"/>
      <c r="B127" s="217" t="s">
        <v>188</v>
      </c>
      <c r="C127" s="124" t="s">
        <v>509</v>
      </c>
      <c r="D127" s="334" t="s">
        <v>435</v>
      </c>
      <c r="E127" s="323"/>
      <c r="F127" s="323"/>
      <c r="G127" s="323"/>
      <c r="H127" s="323"/>
      <c r="I127" s="323"/>
      <c r="J127" s="323"/>
      <c r="K127" s="73"/>
      <c r="L127" s="73"/>
      <c r="M127" s="654"/>
      <c r="N127" s="655"/>
      <c r="O127" s="639"/>
      <c r="P127" s="103"/>
      <c r="Q127" s="103"/>
      <c r="R127" s="103"/>
      <c r="S127" s="103"/>
      <c r="T127" s="103"/>
      <c r="U127" s="103"/>
      <c r="V127" s="419"/>
      <c r="W127" s="419"/>
      <c r="X127" s="419"/>
      <c r="Y127" s="419"/>
      <c r="Z127" s="419"/>
      <c r="AA127" s="419"/>
    </row>
    <row r="128" spans="1:27" s="420" customFormat="1" x14ac:dyDescent="0.35">
      <c r="A128" s="421"/>
      <c r="B128" s="422"/>
      <c r="C128" s="47" t="s">
        <v>510</v>
      </c>
      <c r="D128" s="551"/>
      <c r="E128" s="304">
        <v>0</v>
      </c>
      <c r="F128" s="304">
        <v>0</v>
      </c>
      <c r="G128" s="304">
        <v>0</v>
      </c>
      <c r="H128" s="304">
        <v>0</v>
      </c>
      <c r="I128" s="304">
        <v>0</v>
      </c>
      <c r="J128" s="304">
        <v>0</v>
      </c>
      <c r="K128" s="55">
        <v>0</v>
      </c>
      <c r="L128" s="55">
        <v>0</v>
      </c>
      <c r="M128" s="654"/>
      <c r="N128" s="655"/>
      <c r="O128" s="656"/>
      <c r="P128" s="419"/>
      <c r="Q128" s="419"/>
      <c r="R128" s="419"/>
      <c r="S128" s="419"/>
      <c r="T128" s="419"/>
      <c r="U128" s="419"/>
      <c r="V128" s="419"/>
      <c r="W128" s="419"/>
      <c r="X128" s="419"/>
      <c r="Y128" s="419"/>
      <c r="Z128" s="419"/>
      <c r="AA128" s="419"/>
    </row>
    <row r="129" spans="1:27" s="420" customFormat="1" x14ac:dyDescent="0.35">
      <c r="A129" s="421"/>
      <c r="B129" s="422"/>
      <c r="C129" s="47"/>
      <c r="D129" s="105"/>
      <c r="E129" s="304">
        <v>0</v>
      </c>
      <c r="F129" s="304">
        <v>0</v>
      </c>
      <c r="G129" s="304">
        <v>0</v>
      </c>
      <c r="H129" s="304">
        <v>0</v>
      </c>
      <c r="I129" s="304">
        <v>0</v>
      </c>
      <c r="J129" s="304">
        <v>0</v>
      </c>
      <c r="K129" s="55">
        <v>0</v>
      </c>
      <c r="L129" s="55">
        <v>0</v>
      </c>
      <c r="M129" s="654"/>
      <c r="N129" s="655"/>
      <c r="O129" s="656"/>
      <c r="P129" s="419"/>
      <c r="Q129" s="419"/>
      <c r="R129" s="419"/>
      <c r="S129" s="419"/>
      <c r="T129" s="419"/>
      <c r="U129" s="419"/>
      <c r="V129" s="419"/>
      <c r="W129" s="419"/>
      <c r="X129" s="419"/>
      <c r="Y129" s="419"/>
      <c r="Z129" s="419"/>
      <c r="AA129" s="419"/>
    </row>
    <row r="130" spans="1:27" s="74" customFormat="1" x14ac:dyDescent="0.35">
      <c r="A130" s="120"/>
      <c r="B130" s="216"/>
      <c r="C130" s="434"/>
      <c r="D130" s="435"/>
      <c r="E130" s="375"/>
      <c r="F130" s="436"/>
      <c r="G130" s="436"/>
      <c r="H130" s="436"/>
      <c r="I130" s="436"/>
      <c r="J130" s="436"/>
      <c r="K130" s="437"/>
      <c r="L130" s="437"/>
      <c r="M130" s="654"/>
      <c r="N130" s="655"/>
      <c r="O130" s="639"/>
      <c r="P130" s="103"/>
      <c r="Q130" s="103"/>
      <c r="R130" s="103"/>
      <c r="S130" s="103"/>
      <c r="T130" s="103"/>
      <c r="U130" s="103"/>
      <c r="V130" s="103"/>
      <c r="W130" s="103"/>
      <c r="X130" s="103"/>
      <c r="Y130" s="103"/>
      <c r="Z130" s="103"/>
      <c r="AA130" s="103"/>
    </row>
    <row r="131" spans="1:27" s="74" customFormat="1" x14ac:dyDescent="0.35">
      <c r="A131" s="106"/>
      <c r="B131" s="379">
        <v>4</v>
      </c>
      <c r="C131" s="438" t="s">
        <v>511</v>
      </c>
      <c r="D131" s="433"/>
      <c r="E131" s="335"/>
      <c r="F131" s="309"/>
      <c r="G131" s="309"/>
      <c r="H131" s="309"/>
      <c r="I131" s="309"/>
      <c r="J131" s="309"/>
      <c r="K131" s="56"/>
      <c r="L131" s="56"/>
      <c r="M131" s="654"/>
      <c r="N131" s="655"/>
      <c r="O131" s="639"/>
      <c r="P131" s="103"/>
      <c r="Q131" s="103"/>
      <c r="R131" s="103"/>
      <c r="S131" s="103"/>
      <c r="T131" s="103"/>
      <c r="U131" s="103"/>
      <c r="V131" s="103"/>
      <c r="W131" s="103"/>
      <c r="X131" s="103"/>
      <c r="Y131" s="103"/>
      <c r="Z131" s="103"/>
      <c r="AA131" s="103"/>
    </row>
    <row r="132" spans="1:27" s="60" customFormat="1" ht="26" x14ac:dyDescent="0.35">
      <c r="A132" s="641"/>
      <c r="B132" s="475" t="s">
        <v>431</v>
      </c>
      <c r="C132" s="109" t="s">
        <v>512</v>
      </c>
      <c r="D132" s="98"/>
      <c r="E132" s="317"/>
      <c r="F132" s="317"/>
      <c r="G132" s="317"/>
      <c r="H132" s="317"/>
      <c r="I132" s="317"/>
      <c r="J132" s="317"/>
      <c r="K132" s="59"/>
      <c r="L132" s="59"/>
      <c r="M132" s="654"/>
      <c r="N132" s="655"/>
      <c r="O132" s="639"/>
      <c r="P132" s="104"/>
      <c r="Q132" s="104"/>
      <c r="R132" s="104"/>
      <c r="S132" s="639"/>
      <c r="T132" s="639"/>
      <c r="U132" s="639"/>
      <c r="V132" s="639"/>
      <c r="W132" s="639"/>
      <c r="X132" s="639"/>
      <c r="Y132" s="639"/>
      <c r="Z132" s="639"/>
      <c r="AA132" s="639"/>
    </row>
    <row r="133" spans="1:27" s="410" customFormat="1" x14ac:dyDescent="0.35">
      <c r="A133" s="660"/>
      <c r="B133" s="657"/>
      <c r="C133" s="47" t="s">
        <v>478</v>
      </c>
      <c r="D133" s="98"/>
      <c r="E133" s="304">
        <v>0</v>
      </c>
      <c r="F133" s="304">
        <v>0</v>
      </c>
      <c r="G133" s="304">
        <v>0</v>
      </c>
      <c r="H133" s="304">
        <v>0</v>
      </c>
      <c r="I133" s="304">
        <v>0</v>
      </c>
      <c r="J133" s="304">
        <v>0</v>
      </c>
      <c r="K133" s="55">
        <v>0</v>
      </c>
      <c r="L133" s="55">
        <v>0</v>
      </c>
      <c r="M133" s="654"/>
      <c r="N133" s="655"/>
      <c r="O133" s="656"/>
      <c r="P133" s="418"/>
      <c r="Q133" s="418"/>
      <c r="R133" s="418"/>
      <c r="S133" s="656"/>
      <c r="T133" s="656"/>
      <c r="U133" s="656"/>
      <c r="V133" s="656"/>
      <c r="W133" s="656"/>
      <c r="X133" s="656"/>
      <c r="Y133" s="656"/>
      <c r="Z133" s="656"/>
      <c r="AA133" s="656"/>
    </row>
    <row r="134" spans="1:27" s="410" customFormat="1" x14ac:dyDescent="0.35">
      <c r="A134" s="658"/>
      <c r="B134" s="424"/>
      <c r="C134" s="47"/>
      <c r="D134" s="98"/>
      <c r="E134" s="304">
        <v>0</v>
      </c>
      <c r="F134" s="304">
        <v>0</v>
      </c>
      <c r="G134" s="304">
        <v>0</v>
      </c>
      <c r="H134" s="304">
        <v>0</v>
      </c>
      <c r="I134" s="304">
        <v>0</v>
      </c>
      <c r="J134" s="304">
        <v>0</v>
      </c>
      <c r="K134" s="55">
        <v>0</v>
      </c>
      <c r="L134" s="55">
        <v>0</v>
      </c>
      <c r="M134" s="654"/>
      <c r="N134" s="655"/>
      <c r="O134" s="656"/>
      <c r="P134" s="418"/>
      <c r="Q134" s="418"/>
      <c r="R134" s="418"/>
      <c r="S134" s="656"/>
      <c r="T134" s="656"/>
      <c r="U134" s="656"/>
      <c r="V134" s="656"/>
      <c r="W134" s="656"/>
      <c r="X134" s="656"/>
      <c r="Y134" s="656"/>
      <c r="Z134" s="656"/>
      <c r="AA134" s="656"/>
    </row>
    <row r="135" spans="1:27" s="410" customFormat="1" x14ac:dyDescent="0.35">
      <c r="A135" s="658"/>
      <c r="B135" s="424"/>
      <c r="C135" s="47"/>
      <c r="D135" s="98"/>
      <c r="E135" s="304">
        <v>0</v>
      </c>
      <c r="F135" s="304">
        <v>0</v>
      </c>
      <c r="G135" s="304">
        <v>0</v>
      </c>
      <c r="H135" s="304">
        <v>0</v>
      </c>
      <c r="I135" s="304">
        <v>0</v>
      </c>
      <c r="J135" s="304">
        <v>0</v>
      </c>
      <c r="K135" s="55">
        <v>0</v>
      </c>
      <c r="L135" s="55">
        <v>0</v>
      </c>
      <c r="M135" s="654"/>
      <c r="N135" s="655"/>
      <c r="O135" s="656"/>
      <c r="P135" s="418"/>
      <c r="Q135" s="418"/>
      <c r="R135" s="418"/>
      <c r="S135" s="656"/>
      <c r="T135" s="656"/>
      <c r="U135" s="656"/>
      <c r="V135" s="656"/>
      <c r="W135" s="656"/>
      <c r="X135" s="656"/>
      <c r="Y135" s="656"/>
      <c r="Z135" s="656"/>
      <c r="AA135" s="656"/>
    </row>
    <row r="136" spans="1:27" s="60" customFormat="1" ht="14.25" customHeight="1" x14ac:dyDescent="0.35">
      <c r="A136" s="641"/>
      <c r="B136" s="213"/>
      <c r="C136" s="505"/>
      <c r="D136" s="98"/>
      <c r="E136" s="431"/>
      <c r="F136" s="431"/>
      <c r="G136" s="431"/>
      <c r="H136" s="431"/>
      <c r="I136" s="431"/>
      <c r="J136" s="431"/>
      <c r="K136" s="432"/>
      <c r="L136" s="432"/>
      <c r="M136" s="654"/>
      <c r="N136" s="655"/>
      <c r="O136" s="639"/>
      <c r="P136" s="104"/>
      <c r="Q136" s="104"/>
      <c r="R136" s="104"/>
      <c r="S136" s="639"/>
      <c r="T136" s="639"/>
      <c r="U136" s="639"/>
      <c r="V136" s="639"/>
      <c r="W136" s="639"/>
      <c r="X136" s="639"/>
      <c r="Y136" s="639"/>
      <c r="Z136" s="639"/>
      <c r="AA136" s="639"/>
    </row>
    <row r="137" spans="1:27" s="60" customFormat="1" x14ac:dyDescent="0.35">
      <c r="A137" s="641"/>
      <c r="B137" s="213"/>
      <c r="C137" s="505" t="s">
        <v>513</v>
      </c>
      <c r="D137" s="98"/>
      <c r="E137" s="511">
        <f t="shared" ref="E137:L137" si="12">SUM(E133:E136)</f>
        <v>0</v>
      </c>
      <c r="F137" s="511">
        <f t="shared" si="12"/>
        <v>0</v>
      </c>
      <c r="G137" s="511">
        <f t="shared" si="12"/>
        <v>0</v>
      </c>
      <c r="H137" s="511">
        <f t="shared" si="12"/>
        <v>0</v>
      </c>
      <c r="I137" s="511">
        <f t="shared" si="12"/>
        <v>0</v>
      </c>
      <c r="J137" s="511">
        <f t="shared" si="12"/>
        <v>0</v>
      </c>
      <c r="K137" s="579">
        <f t="shared" si="12"/>
        <v>0</v>
      </c>
      <c r="L137" s="579">
        <f t="shared" si="12"/>
        <v>0</v>
      </c>
      <c r="M137" s="654"/>
      <c r="N137" s="655"/>
      <c r="O137" s="639"/>
      <c r="P137" s="104"/>
      <c r="Q137" s="104"/>
      <c r="R137" s="104"/>
      <c r="S137" s="639"/>
      <c r="T137" s="639"/>
      <c r="U137" s="639"/>
      <c r="V137" s="639"/>
      <c r="W137" s="639"/>
      <c r="X137" s="639"/>
      <c r="Y137" s="639"/>
      <c r="Z137" s="639"/>
      <c r="AA137" s="639"/>
    </row>
    <row r="138" spans="1:27" s="60" customFormat="1" x14ac:dyDescent="0.35">
      <c r="A138" s="641"/>
      <c r="B138" s="213"/>
      <c r="C138" s="34"/>
      <c r="D138" s="98"/>
      <c r="E138" s="317"/>
      <c r="F138" s="317"/>
      <c r="G138" s="317"/>
      <c r="H138" s="317"/>
      <c r="I138" s="317"/>
      <c r="J138" s="317"/>
      <c r="K138" s="59"/>
      <c r="L138" s="59"/>
      <c r="M138" s="654"/>
      <c r="N138" s="655"/>
      <c r="O138" s="639"/>
      <c r="P138" s="104"/>
      <c r="Q138" s="104"/>
      <c r="R138" s="104"/>
      <c r="S138" s="639"/>
      <c r="T138" s="639"/>
      <c r="U138" s="639"/>
      <c r="V138" s="639"/>
      <c r="W138" s="639"/>
      <c r="X138" s="639"/>
      <c r="Y138" s="639"/>
      <c r="Z138" s="639"/>
      <c r="AA138" s="639"/>
    </row>
    <row r="139" spans="1:27" s="74" customFormat="1" x14ac:dyDescent="0.35">
      <c r="A139" s="106"/>
      <c r="B139" s="217" t="s">
        <v>433</v>
      </c>
      <c r="C139" s="124" t="s">
        <v>514</v>
      </c>
      <c r="D139" s="98"/>
      <c r="E139" s="321"/>
      <c r="F139" s="321"/>
      <c r="G139" s="321"/>
      <c r="H139" s="321"/>
      <c r="I139" s="321"/>
      <c r="J139" s="321"/>
      <c r="K139" s="71"/>
      <c r="L139" s="71"/>
      <c r="M139" s="654"/>
      <c r="N139" s="655"/>
      <c r="O139" s="639"/>
      <c r="P139" s="103"/>
      <c r="Q139" s="103"/>
      <c r="R139" s="103"/>
      <c r="S139" s="103"/>
      <c r="T139" s="103"/>
      <c r="U139" s="103"/>
      <c r="V139" s="103"/>
      <c r="W139" s="103"/>
      <c r="X139" s="103"/>
      <c r="Y139" s="103"/>
      <c r="Z139" s="103"/>
      <c r="AA139" s="103"/>
    </row>
    <row r="140" spans="1:27" s="420" customFormat="1" x14ac:dyDescent="0.35">
      <c r="A140" s="106"/>
      <c r="B140" s="215"/>
      <c r="C140" s="119" t="s">
        <v>471</v>
      </c>
      <c r="D140" s="98"/>
      <c r="E140" s="321"/>
      <c r="F140" s="321"/>
      <c r="G140" s="321"/>
      <c r="H140" s="321"/>
      <c r="I140" s="321"/>
      <c r="J140" s="321"/>
      <c r="K140" s="71"/>
      <c r="L140" s="71"/>
      <c r="M140" s="654"/>
      <c r="N140" s="655"/>
      <c r="O140" s="639"/>
      <c r="P140" s="103"/>
      <c r="Q140" s="419"/>
      <c r="R140" s="419"/>
      <c r="S140" s="419"/>
      <c r="T140" s="419"/>
      <c r="U140" s="419"/>
      <c r="V140" s="419"/>
      <c r="W140" s="419"/>
      <c r="X140" s="419"/>
      <c r="Y140" s="419"/>
      <c r="Z140" s="419"/>
      <c r="AA140" s="419"/>
    </row>
    <row r="141" spans="1:27" s="420" customFormat="1" x14ac:dyDescent="0.35">
      <c r="A141" s="421"/>
      <c r="B141" s="422"/>
      <c r="C141" s="47" t="s">
        <v>515</v>
      </c>
      <c r="D141" s="98"/>
      <c r="E141" s="304">
        <v>0</v>
      </c>
      <c r="F141" s="304">
        <v>0</v>
      </c>
      <c r="G141" s="304">
        <v>0</v>
      </c>
      <c r="H141" s="304">
        <v>0</v>
      </c>
      <c r="I141" s="304">
        <v>0</v>
      </c>
      <c r="J141" s="304">
        <v>0</v>
      </c>
      <c r="K141" s="55">
        <v>0</v>
      </c>
      <c r="L141" s="55">
        <v>0</v>
      </c>
      <c r="M141" s="654"/>
      <c r="N141" s="655"/>
      <c r="O141" s="419"/>
      <c r="P141" s="419"/>
      <c r="Q141" s="419"/>
      <c r="R141" s="419"/>
      <c r="S141" s="419"/>
      <c r="T141" s="419"/>
      <c r="U141" s="419"/>
      <c r="V141" s="419"/>
      <c r="W141" s="419"/>
      <c r="X141" s="419"/>
      <c r="Y141" s="419"/>
      <c r="AA141" s="419"/>
    </row>
    <row r="142" spans="1:27" s="420" customFormat="1" x14ac:dyDescent="0.35">
      <c r="A142" s="421"/>
      <c r="B142" s="422"/>
      <c r="C142" s="47"/>
      <c r="D142" s="98"/>
      <c r="E142" s="304">
        <v>0</v>
      </c>
      <c r="F142" s="304">
        <v>0</v>
      </c>
      <c r="G142" s="304">
        <v>0</v>
      </c>
      <c r="H142" s="304">
        <v>0</v>
      </c>
      <c r="I142" s="304">
        <v>0</v>
      </c>
      <c r="J142" s="304">
        <v>0</v>
      </c>
      <c r="K142" s="55">
        <v>0</v>
      </c>
      <c r="L142" s="55">
        <v>0</v>
      </c>
      <c r="M142" s="654"/>
      <c r="N142" s="655"/>
      <c r="O142" s="419"/>
      <c r="P142" s="419"/>
      <c r="Q142" s="419"/>
      <c r="R142" s="419"/>
      <c r="S142" s="419"/>
      <c r="T142" s="419"/>
      <c r="U142" s="419"/>
      <c r="V142" s="419"/>
      <c r="W142" s="419"/>
      <c r="X142" s="419"/>
      <c r="Y142" s="419"/>
      <c r="Z142" s="419"/>
      <c r="AA142" s="419"/>
    </row>
    <row r="143" spans="1:27" s="420" customFormat="1" x14ac:dyDescent="0.35">
      <c r="A143" s="421"/>
      <c r="B143" s="422"/>
      <c r="C143" s="47"/>
      <c r="D143" s="98"/>
      <c r="E143" s="304">
        <v>0</v>
      </c>
      <c r="F143" s="304">
        <v>0</v>
      </c>
      <c r="G143" s="304">
        <v>0</v>
      </c>
      <c r="H143" s="304">
        <v>0</v>
      </c>
      <c r="I143" s="304">
        <v>0</v>
      </c>
      <c r="J143" s="304">
        <v>0</v>
      </c>
      <c r="K143" s="55">
        <v>0</v>
      </c>
      <c r="L143" s="55">
        <v>0</v>
      </c>
      <c r="M143" s="654"/>
      <c r="N143" s="655"/>
      <c r="O143" s="419"/>
      <c r="P143" s="419"/>
      <c r="Q143" s="419"/>
      <c r="R143" s="419"/>
      <c r="S143" s="419"/>
      <c r="T143" s="419"/>
      <c r="U143" s="419"/>
      <c r="V143" s="419"/>
      <c r="W143" s="419"/>
      <c r="X143" s="419"/>
      <c r="Y143" s="419"/>
      <c r="Z143" s="419"/>
      <c r="AA143" s="419"/>
    </row>
    <row r="144" spans="1:27" s="420" customFormat="1" x14ac:dyDescent="0.35">
      <c r="A144" s="421"/>
      <c r="B144" s="422"/>
      <c r="C144" s="47"/>
      <c r="D144" s="98"/>
      <c r="E144" s="304">
        <v>0</v>
      </c>
      <c r="F144" s="304">
        <v>0</v>
      </c>
      <c r="G144" s="304">
        <v>0</v>
      </c>
      <c r="H144" s="304">
        <v>0</v>
      </c>
      <c r="I144" s="304">
        <v>0</v>
      </c>
      <c r="J144" s="304">
        <v>0</v>
      </c>
      <c r="K144" s="55">
        <v>0</v>
      </c>
      <c r="L144" s="55">
        <v>0</v>
      </c>
      <c r="M144" s="654"/>
      <c r="N144" s="655"/>
      <c r="O144" s="419"/>
      <c r="P144" s="419"/>
      <c r="Q144" s="419"/>
      <c r="R144" s="419"/>
      <c r="S144" s="419"/>
      <c r="T144" s="419"/>
      <c r="U144" s="419"/>
      <c r="V144" s="419"/>
      <c r="W144" s="419"/>
      <c r="X144" s="419"/>
      <c r="Y144" s="419"/>
      <c r="Z144" s="419"/>
      <c r="AA144" s="419"/>
    </row>
    <row r="145" spans="1:27" s="420" customFormat="1" x14ac:dyDescent="0.35">
      <c r="A145" s="421"/>
      <c r="B145" s="422"/>
      <c r="C145" s="47"/>
      <c r="D145" s="98"/>
      <c r="E145" s="304">
        <v>0</v>
      </c>
      <c r="F145" s="304">
        <v>0</v>
      </c>
      <c r="G145" s="304">
        <v>0</v>
      </c>
      <c r="H145" s="304">
        <v>0</v>
      </c>
      <c r="I145" s="304">
        <v>0</v>
      </c>
      <c r="J145" s="304">
        <v>0</v>
      </c>
      <c r="K145" s="55">
        <v>0</v>
      </c>
      <c r="L145" s="55">
        <v>0</v>
      </c>
      <c r="M145" s="654"/>
      <c r="N145" s="655"/>
      <c r="O145" s="419"/>
      <c r="P145" s="419"/>
      <c r="Q145" s="419"/>
      <c r="R145" s="419"/>
      <c r="S145" s="419"/>
      <c r="T145" s="419"/>
      <c r="U145" s="419"/>
      <c r="V145" s="419"/>
      <c r="W145" s="419"/>
      <c r="X145" s="419"/>
      <c r="Y145" s="419"/>
      <c r="Z145" s="419"/>
      <c r="AA145" s="419"/>
    </row>
    <row r="146" spans="1:27" s="420" customFormat="1" x14ac:dyDescent="0.35">
      <c r="A146" s="421"/>
      <c r="B146" s="422"/>
      <c r="C146" s="47"/>
      <c r="D146" s="98"/>
      <c r="E146" s="304">
        <v>0</v>
      </c>
      <c r="F146" s="304">
        <v>0</v>
      </c>
      <c r="G146" s="304">
        <v>0</v>
      </c>
      <c r="H146" s="304">
        <v>0</v>
      </c>
      <c r="I146" s="304">
        <v>0</v>
      </c>
      <c r="J146" s="304">
        <v>0</v>
      </c>
      <c r="K146" s="55">
        <v>0</v>
      </c>
      <c r="L146" s="55">
        <v>0</v>
      </c>
      <c r="M146" s="654"/>
      <c r="N146" s="655"/>
      <c r="O146" s="419"/>
      <c r="P146" s="419"/>
      <c r="Q146" s="419"/>
      <c r="R146" s="419"/>
      <c r="S146" s="419"/>
      <c r="T146" s="419"/>
      <c r="U146" s="419"/>
      <c r="V146" s="419"/>
      <c r="W146" s="419"/>
      <c r="X146" s="419"/>
      <c r="Y146" s="419"/>
      <c r="Z146" s="419"/>
      <c r="AA146" s="419"/>
    </row>
    <row r="147" spans="1:27" s="420" customFormat="1" x14ac:dyDescent="0.35">
      <c r="A147" s="421"/>
      <c r="B147" s="422"/>
      <c r="C147" s="47"/>
      <c r="D147" s="98"/>
      <c r="E147" s="304">
        <v>0</v>
      </c>
      <c r="F147" s="304">
        <v>0</v>
      </c>
      <c r="G147" s="304">
        <v>0</v>
      </c>
      <c r="H147" s="304">
        <v>0</v>
      </c>
      <c r="I147" s="304">
        <v>0</v>
      </c>
      <c r="J147" s="304">
        <v>0</v>
      </c>
      <c r="K147" s="55">
        <v>0</v>
      </c>
      <c r="L147" s="55">
        <v>0</v>
      </c>
      <c r="M147" s="654"/>
      <c r="N147" s="655"/>
      <c r="O147" s="419"/>
      <c r="P147" s="419"/>
      <c r="Q147" s="419"/>
      <c r="R147" s="419"/>
      <c r="S147" s="419"/>
      <c r="T147" s="419"/>
      <c r="U147" s="419"/>
      <c r="V147" s="419"/>
      <c r="W147" s="419"/>
      <c r="X147" s="419"/>
      <c r="Y147" s="419"/>
      <c r="Z147" s="419"/>
      <c r="AA147" s="419"/>
    </row>
    <row r="148" spans="1:27" s="420" customFormat="1" ht="14.25" customHeight="1" x14ac:dyDescent="0.35">
      <c r="A148" s="421"/>
      <c r="B148" s="422"/>
      <c r="C148" s="47" t="s">
        <v>516</v>
      </c>
      <c r="D148" s="98"/>
      <c r="E148" s="304">
        <v>0</v>
      </c>
      <c r="F148" s="304">
        <v>0</v>
      </c>
      <c r="G148" s="304">
        <v>0</v>
      </c>
      <c r="H148" s="304">
        <v>0</v>
      </c>
      <c r="I148" s="304">
        <v>0</v>
      </c>
      <c r="J148" s="304">
        <v>0</v>
      </c>
      <c r="K148" s="55">
        <v>0</v>
      </c>
      <c r="L148" s="55">
        <v>0</v>
      </c>
      <c r="M148" s="654"/>
      <c r="N148" s="655"/>
      <c r="O148" s="419"/>
      <c r="P148" s="419"/>
      <c r="Q148" s="419"/>
      <c r="R148" s="419"/>
      <c r="S148" s="419"/>
      <c r="T148" s="419"/>
      <c r="U148" s="419"/>
      <c r="V148" s="419"/>
      <c r="W148" s="419"/>
      <c r="X148" s="419"/>
      <c r="Y148" s="419"/>
      <c r="Z148" s="419"/>
      <c r="AA148" s="419"/>
    </row>
    <row r="149" spans="1:27" s="60" customFormat="1" ht="14.25" customHeight="1" x14ac:dyDescent="0.35">
      <c r="A149" s="641"/>
      <c r="B149" s="213"/>
      <c r="C149" s="505"/>
      <c r="D149" s="98"/>
      <c r="E149" s="431"/>
      <c r="F149" s="431"/>
      <c r="G149" s="431"/>
      <c r="H149" s="431"/>
      <c r="I149" s="431"/>
      <c r="J149" s="431"/>
      <c r="K149" s="432"/>
      <c r="L149" s="432"/>
      <c r="M149" s="654"/>
      <c r="N149" s="655"/>
      <c r="O149" s="639"/>
      <c r="P149" s="104"/>
      <c r="Q149" s="104"/>
      <c r="R149" s="104"/>
      <c r="S149" s="639"/>
      <c r="T149" s="639"/>
      <c r="U149" s="639"/>
      <c r="V149" s="639"/>
      <c r="W149" s="639"/>
      <c r="X149" s="639"/>
      <c r="Y149" s="639"/>
      <c r="Z149" s="639"/>
      <c r="AA149" s="639"/>
    </row>
    <row r="150" spans="1:27" s="74" customFormat="1" x14ac:dyDescent="0.35">
      <c r="A150" s="641"/>
      <c r="B150" s="213"/>
      <c r="C150" s="119" t="s">
        <v>517</v>
      </c>
      <c r="D150" s="98"/>
      <c r="E150" s="583">
        <f t="shared" ref="E150:J150" si="13">SUM(E140:E149)</f>
        <v>0</v>
      </c>
      <c r="F150" s="583">
        <f t="shared" si="13"/>
        <v>0</v>
      </c>
      <c r="G150" s="583">
        <f t="shared" si="13"/>
        <v>0</v>
      </c>
      <c r="H150" s="583">
        <f t="shared" si="13"/>
        <v>0</v>
      </c>
      <c r="I150" s="583">
        <f t="shared" si="13"/>
        <v>0</v>
      </c>
      <c r="J150" s="583">
        <f t="shared" si="13"/>
        <v>0</v>
      </c>
      <c r="K150" s="584">
        <f>SUM(K140:K149)</f>
        <v>0</v>
      </c>
      <c r="L150" s="584">
        <f>SUM(L140:L149)</f>
        <v>0</v>
      </c>
      <c r="M150" s="453"/>
      <c r="N150" s="118"/>
      <c r="O150" s="639"/>
      <c r="P150" s="103"/>
      <c r="Q150" s="103"/>
      <c r="R150" s="103"/>
      <c r="S150" s="103"/>
      <c r="T150" s="103"/>
      <c r="U150" s="103"/>
      <c r="V150" s="103"/>
      <c r="W150" s="103"/>
      <c r="X150" s="103"/>
      <c r="Y150" s="103"/>
      <c r="Z150" s="103"/>
      <c r="AA150" s="103"/>
    </row>
    <row r="151" spans="1:27" s="76" customFormat="1" x14ac:dyDescent="0.3">
      <c r="A151" s="644"/>
      <c r="B151" s="213"/>
      <c r="C151" s="380"/>
      <c r="D151" s="98"/>
      <c r="E151" s="381"/>
      <c r="F151" s="583"/>
      <c r="G151" s="583"/>
      <c r="H151" s="583"/>
      <c r="I151" s="583"/>
      <c r="J151" s="583"/>
      <c r="K151" s="584"/>
      <c r="L151" s="584"/>
      <c r="M151" s="648"/>
      <c r="N151" s="649"/>
      <c r="O151" s="650"/>
      <c r="P151" s="650"/>
      <c r="Q151" s="650"/>
      <c r="R151" s="650"/>
      <c r="S151" s="650"/>
      <c r="T151" s="650"/>
      <c r="U151" s="650"/>
      <c r="V151" s="650"/>
      <c r="W151" s="650"/>
      <c r="X151" s="650"/>
      <c r="Y151" s="650"/>
      <c r="Z151" s="650"/>
      <c r="AA151" s="650"/>
    </row>
    <row r="152" spans="1:27" s="74" customFormat="1" ht="15" customHeight="1" x14ac:dyDescent="0.3">
      <c r="A152" s="106"/>
      <c r="B152" s="217" t="s">
        <v>518</v>
      </c>
      <c r="C152" s="124" t="s">
        <v>519</v>
      </c>
      <c r="D152" s="98"/>
      <c r="E152" s="321"/>
      <c r="F152" s="321"/>
      <c r="G152" s="321"/>
      <c r="H152" s="321"/>
      <c r="I152" s="321"/>
      <c r="J152" s="321"/>
      <c r="K152" s="71"/>
      <c r="L152" s="71"/>
      <c r="M152" s="719" t="s">
        <v>520</v>
      </c>
      <c r="N152" s="719" t="s">
        <v>521</v>
      </c>
      <c r="O152" s="650"/>
      <c r="P152" s="103"/>
      <c r="Q152" s="103"/>
      <c r="R152" s="103"/>
      <c r="S152" s="103"/>
      <c r="T152" s="103"/>
      <c r="U152" s="103"/>
      <c r="V152" s="103"/>
      <c r="W152" s="103"/>
      <c r="X152" s="103"/>
      <c r="Y152" s="103"/>
    </row>
    <row r="153" spans="1:27" s="74" customFormat="1" ht="25" x14ac:dyDescent="0.3">
      <c r="A153" s="106"/>
      <c r="B153" s="106"/>
      <c r="C153" s="123" t="s">
        <v>522</v>
      </c>
      <c r="D153" s="98"/>
      <c r="E153" s="328" t="s">
        <v>54</v>
      </c>
      <c r="F153" s="328" t="s">
        <v>54</v>
      </c>
      <c r="G153" s="328" t="s">
        <v>54</v>
      </c>
      <c r="H153" s="328" t="s">
        <v>54</v>
      </c>
      <c r="I153" s="328" t="s">
        <v>54</v>
      </c>
      <c r="J153" s="328" t="s">
        <v>54</v>
      </c>
      <c r="K153" s="75" t="s">
        <v>54</v>
      </c>
      <c r="L153" s="75" t="s">
        <v>54</v>
      </c>
      <c r="M153" s="720"/>
      <c r="N153" s="720"/>
      <c r="O153" s="650"/>
      <c r="P153" s="103"/>
      <c r="Q153" s="103"/>
      <c r="R153" s="103"/>
      <c r="S153" s="103"/>
      <c r="T153" s="103"/>
      <c r="U153" s="103"/>
      <c r="V153" s="103"/>
      <c r="W153" s="103"/>
      <c r="X153" s="103"/>
      <c r="Y153" s="103"/>
    </row>
    <row r="154" spans="1:27" s="420" customFormat="1" x14ac:dyDescent="0.3">
      <c r="A154" s="421"/>
      <c r="B154" s="422"/>
      <c r="C154" s="47" t="s">
        <v>523</v>
      </c>
      <c r="D154" s="98"/>
      <c r="E154" s="304">
        <v>0</v>
      </c>
      <c r="F154" s="304">
        <v>0</v>
      </c>
      <c r="G154" s="304">
        <v>0</v>
      </c>
      <c r="H154" s="304">
        <v>0</v>
      </c>
      <c r="I154" s="304">
        <v>0</v>
      </c>
      <c r="J154" s="304">
        <v>0</v>
      </c>
      <c r="K154" s="55">
        <v>0</v>
      </c>
      <c r="L154" s="55">
        <v>0</v>
      </c>
      <c r="M154" s="222" t="s">
        <v>435</v>
      </c>
      <c r="N154" s="221" t="s">
        <v>435</v>
      </c>
      <c r="O154" s="643"/>
      <c r="P154" s="419"/>
      <c r="Q154" s="419"/>
      <c r="R154" s="419"/>
      <c r="S154" s="419"/>
      <c r="T154" s="419"/>
      <c r="U154" s="419"/>
      <c r="V154" s="419"/>
      <c r="W154" s="419"/>
      <c r="X154" s="419"/>
      <c r="Y154" s="419"/>
    </row>
    <row r="155" spans="1:27" s="420" customFormat="1" x14ac:dyDescent="0.3">
      <c r="A155" s="421"/>
      <c r="B155" s="422"/>
      <c r="C155" s="47"/>
      <c r="D155" s="98"/>
      <c r="E155" s="304">
        <v>0</v>
      </c>
      <c r="F155" s="304">
        <v>0</v>
      </c>
      <c r="G155" s="304">
        <v>0</v>
      </c>
      <c r="H155" s="304">
        <v>0</v>
      </c>
      <c r="I155" s="304">
        <v>0</v>
      </c>
      <c r="J155" s="304">
        <v>0</v>
      </c>
      <c r="K155" s="55">
        <v>0</v>
      </c>
      <c r="L155" s="55">
        <v>0</v>
      </c>
      <c r="M155" s="222"/>
      <c r="N155" s="221"/>
      <c r="O155" s="643"/>
      <c r="P155" s="419"/>
      <c r="Q155" s="419"/>
      <c r="R155" s="419"/>
      <c r="S155" s="419"/>
      <c r="T155" s="419"/>
      <c r="U155" s="419"/>
      <c r="V155" s="419"/>
      <c r="W155" s="419"/>
      <c r="X155" s="419"/>
      <c r="Y155" s="419"/>
    </row>
    <row r="156" spans="1:27" s="420" customFormat="1" x14ac:dyDescent="0.3">
      <c r="A156" s="421"/>
      <c r="B156" s="422"/>
      <c r="C156" s="47"/>
      <c r="D156" s="98"/>
      <c r="E156" s="304">
        <v>0</v>
      </c>
      <c r="F156" s="304">
        <v>0</v>
      </c>
      <c r="G156" s="304">
        <v>0</v>
      </c>
      <c r="H156" s="304">
        <v>0</v>
      </c>
      <c r="I156" s="304">
        <v>0</v>
      </c>
      <c r="J156" s="304">
        <v>0</v>
      </c>
      <c r="K156" s="55">
        <v>0</v>
      </c>
      <c r="L156" s="55">
        <v>0</v>
      </c>
      <c r="M156" s="222"/>
      <c r="N156" s="221"/>
      <c r="O156" s="643"/>
      <c r="P156" s="419"/>
      <c r="Q156" s="419"/>
      <c r="R156" s="419"/>
      <c r="S156" s="419"/>
      <c r="T156" s="419"/>
      <c r="U156" s="419"/>
      <c r="V156" s="419"/>
      <c r="W156" s="419"/>
      <c r="X156" s="419"/>
      <c r="Y156" s="419"/>
    </row>
    <row r="157" spans="1:27" s="420" customFormat="1" x14ac:dyDescent="0.3">
      <c r="A157" s="421"/>
      <c r="B157" s="422"/>
      <c r="C157" s="47"/>
      <c r="D157" s="98"/>
      <c r="E157" s="304">
        <v>0</v>
      </c>
      <c r="F157" s="304">
        <v>0</v>
      </c>
      <c r="G157" s="304">
        <v>0</v>
      </c>
      <c r="H157" s="304">
        <v>0</v>
      </c>
      <c r="I157" s="304">
        <v>0</v>
      </c>
      <c r="J157" s="304">
        <v>0</v>
      </c>
      <c r="K157" s="55">
        <v>0</v>
      </c>
      <c r="L157" s="55">
        <v>0</v>
      </c>
      <c r="M157" s="222"/>
      <c r="N157" s="221"/>
      <c r="O157" s="643"/>
      <c r="P157" s="419"/>
      <c r="Q157" s="419"/>
      <c r="R157" s="419"/>
      <c r="S157" s="419"/>
      <c r="T157" s="419"/>
      <c r="U157" s="419"/>
      <c r="V157" s="419"/>
      <c r="W157" s="419"/>
      <c r="X157" s="419"/>
      <c r="Y157" s="419"/>
    </row>
    <row r="158" spans="1:27" s="420" customFormat="1" x14ac:dyDescent="0.3">
      <c r="A158" s="421"/>
      <c r="B158" s="422"/>
      <c r="C158" s="47"/>
      <c r="D158" s="98"/>
      <c r="E158" s="304">
        <v>0</v>
      </c>
      <c r="F158" s="304">
        <v>0</v>
      </c>
      <c r="G158" s="304">
        <v>0</v>
      </c>
      <c r="H158" s="304">
        <v>0</v>
      </c>
      <c r="I158" s="304">
        <v>0</v>
      </c>
      <c r="J158" s="304">
        <v>0</v>
      </c>
      <c r="K158" s="55">
        <v>0</v>
      </c>
      <c r="L158" s="55">
        <v>0</v>
      </c>
      <c r="M158" s="222"/>
      <c r="N158" s="221"/>
      <c r="O158" s="643"/>
      <c r="P158" s="419"/>
      <c r="Q158" s="419"/>
      <c r="R158" s="419"/>
      <c r="S158" s="419"/>
      <c r="T158" s="419"/>
      <c r="U158" s="419"/>
      <c r="V158" s="419"/>
      <c r="W158" s="419"/>
      <c r="X158" s="419"/>
      <c r="Y158" s="419"/>
    </row>
    <row r="159" spans="1:27" s="420" customFormat="1" x14ac:dyDescent="0.35">
      <c r="A159" s="421"/>
      <c r="B159" s="422"/>
      <c r="C159" s="47"/>
      <c r="D159" s="98"/>
      <c r="E159" s="304">
        <v>0</v>
      </c>
      <c r="F159" s="304">
        <v>0</v>
      </c>
      <c r="G159" s="304">
        <v>0</v>
      </c>
      <c r="H159" s="304">
        <v>0</v>
      </c>
      <c r="I159" s="304">
        <v>0</v>
      </c>
      <c r="J159" s="304">
        <v>0</v>
      </c>
      <c r="K159" s="55">
        <v>0</v>
      </c>
      <c r="L159" s="55">
        <v>0</v>
      </c>
      <c r="M159" s="222"/>
      <c r="N159" s="221"/>
      <c r="O159" s="656"/>
      <c r="P159" s="419"/>
      <c r="Q159" s="419"/>
      <c r="R159" s="419"/>
      <c r="S159" s="419"/>
      <c r="T159" s="419"/>
      <c r="U159" s="419"/>
      <c r="V159" s="419"/>
      <c r="W159" s="419"/>
      <c r="X159" s="419"/>
      <c r="Y159" s="419"/>
    </row>
    <row r="160" spans="1:27" s="420" customFormat="1" x14ac:dyDescent="0.3">
      <c r="A160" s="421"/>
      <c r="B160" s="422"/>
      <c r="C160" s="47"/>
      <c r="D160" s="98"/>
      <c r="E160" s="304">
        <v>0</v>
      </c>
      <c r="F160" s="304">
        <v>0</v>
      </c>
      <c r="G160" s="304">
        <v>0</v>
      </c>
      <c r="H160" s="304">
        <v>0</v>
      </c>
      <c r="I160" s="304">
        <v>0</v>
      </c>
      <c r="J160" s="304">
        <v>0</v>
      </c>
      <c r="K160" s="55">
        <v>0</v>
      </c>
      <c r="L160" s="55">
        <v>0</v>
      </c>
      <c r="M160" s="222"/>
      <c r="N160" s="221"/>
      <c r="O160" s="643"/>
      <c r="P160" s="419"/>
      <c r="Q160" s="419"/>
      <c r="R160" s="419"/>
      <c r="S160" s="419"/>
      <c r="T160" s="419"/>
      <c r="U160" s="419"/>
      <c r="V160" s="419"/>
      <c r="W160" s="419"/>
      <c r="X160" s="419"/>
      <c r="Y160" s="419"/>
    </row>
    <row r="161" spans="1:27" s="420" customFormat="1" x14ac:dyDescent="0.3">
      <c r="A161" s="421"/>
      <c r="B161" s="422"/>
      <c r="C161" s="47"/>
      <c r="D161" s="98"/>
      <c r="E161" s="304">
        <v>0</v>
      </c>
      <c r="F161" s="304">
        <v>0</v>
      </c>
      <c r="G161" s="304">
        <v>0</v>
      </c>
      <c r="H161" s="304">
        <v>0</v>
      </c>
      <c r="I161" s="304">
        <v>0</v>
      </c>
      <c r="J161" s="304">
        <v>0</v>
      </c>
      <c r="K161" s="55">
        <v>0</v>
      </c>
      <c r="L161" s="55">
        <v>0</v>
      </c>
      <c r="M161" s="222"/>
      <c r="N161" s="221"/>
      <c r="O161" s="643"/>
      <c r="P161" s="419"/>
      <c r="Q161" s="419"/>
      <c r="R161" s="419"/>
      <c r="S161" s="419"/>
      <c r="T161" s="419"/>
      <c r="U161" s="419"/>
      <c r="V161" s="419"/>
      <c r="W161" s="419"/>
      <c r="X161" s="419"/>
      <c r="Y161" s="419"/>
    </row>
    <row r="162" spans="1:27" s="420" customFormat="1" x14ac:dyDescent="0.3">
      <c r="A162" s="421"/>
      <c r="B162" s="422"/>
      <c r="C162" s="47"/>
      <c r="D162" s="98"/>
      <c r="E162" s="304">
        <v>0</v>
      </c>
      <c r="F162" s="304">
        <v>0</v>
      </c>
      <c r="G162" s="304">
        <v>0</v>
      </c>
      <c r="H162" s="304">
        <v>0</v>
      </c>
      <c r="I162" s="304">
        <v>0</v>
      </c>
      <c r="J162" s="304">
        <v>0</v>
      </c>
      <c r="K162" s="55">
        <v>0</v>
      </c>
      <c r="L162" s="55">
        <v>0</v>
      </c>
      <c r="M162" s="222"/>
      <c r="N162" s="221"/>
      <c r="O162" s="643"/>
      <c r="P162" s="419"/>
      <c r="Q162" s="419"/>
      <c r="R162" s="419"/>
      <c r="S162" s="419"/>
      <c r="T162" s="419"/>
      <c r="U162" s="419"/>
      <c r="V162" s="419"/>
      <c r="W162" s="419"/>
      <c r="X162" s="419"/>
      <c r="Y162" s="419"/>
    </row>
    <row r="163" spans="1:27" s="420" customFormat="1" x14ac:dyDescent="0.3">
      <c r="A163" s="421"/>
      <c r="B163" s="422"/>
      <c r="C163" s="47"/>
      <c r="D163" s="98"/>
      <c r="E163" s="304">
        <v>0</v>
      </c>
      <c r="F163" s="304">
        <v>0</v>
      </c>
      <c r="G163" s="304">
        <v>0</v>
      </c>
      <c r="H163" s="304">
        <v>0</v>
      </c>
      <c r="I163" s="304">
        <v>0</v>
      </c>
      <c r="J163" s="304">
        <v>0</v>
      </c>
      <c r="K163" s="55">
        <v>0</v>
      </c>
      <c r="L163" s="55">
        <v>0</v>
      </c>
      <c r="M163" s="222"/>
      <c r="N163" s="221"/>
      <c r="O163" s="643"/>
      <c r="P163" s="419"/>
      <c r="Q163" s="419"/>
      <c r="R163" s="419"/>
      <c r="S163" s="419"/>
      <c r="T163" s="419"/>
      <c r="U163" s="419"/>
      <c r="V163" s="419"/>
      <c r="W163" s="419"/>
      <c r="X163" s="419"/>
      <c r="Y163" s="419"/>
    </row>
    <row r="164" spans="1:27" s="420" customFormat="1" x14ac:dyDescent="0.35">
      <c r="A164" s="421"/>
      <c r="B164" s="422"/>
      <c r="C164" s="47"/>
      <c r="D164" s="98"/>
      <c r="E164" s="304">
        <v>0</v>
      </c>
      <c r="F164" s="304">
        <v>0</v>
      </c>
      <c r="G164" s="304">
        <v>0</v>
      </c>
      <c r="H164" s="304">
        <v>0</v>
      </c>
      <c r="I164" s="304">
        <v>0</v>
      </c>
      <c r="J164" s="304">
        <v>0</v>
      </c>
      <c r="K164" s="55">
        <v>0</v>
      </c>
      <c r="L164" s="55">
        <v>0</v>
      </c>
      <c r="M164" s="222"/>
      <c r="N164" s="221"/>
      <c r="O164" s="656"/>
      <c r="P164" s="419"/>
      <c r="Q164" s="419"/>
      <c r="R164" s="419"/>
      <c r="S164" s="419"/>
      <c r="T164" s="419"/>
      <c r="U164" s="419"/>
      <c r="V164" s="419"/>
      <c r="W164" s="419"/>
      <c r="X164" s="419"/>
      <c r="Y164" s="419"/>
    </row>
    <row r="165" spans="1:27" s="420" customFormat="1" x14ac:dyDescent="0.35">
      <c r="A165" s="421"/>
      <c r="B165" s="422"/>
      <c r="C165" s="47" t="s">
        <v>516</v>
      </c>
      <c r="D165" s="98"/>
      <c r="E165" s="304">
        <v>0</v>
      </c>
      <c r="F165" s="304">
        <v>0</v>
      </c>
      <c r="G165" s="304">
        <v>0</v>
      </c>
      <c r="H165" s="304">
        <v>0</v>
      </c>
      <c r="I165" s="304">
        <v>0</v>
      </c>
      <c r="J165" s="304">
        <v>0</v>
      </c>
      <c r="K165" s="55">
        <v>0</v>
      </c>
      <c r="L165" s="55">
        <v>0</v>
      </c>
      <c r="M165" s="222"/>
      <c r="N165" s="221"/>
      <c r="O165" s="656"/>
      <c r="P165" s="419"/>
      <c r="Q165" s="419"/>
      <c r="R165" s="419"/>
      <c r="S165" s="419"/>
      <c r="T165" s="419"/>
      <c r="U165" s="419"/>
      <c r="V165" s="419"/>
      <c r="W165" s="419"/>
      <c r="X165" s="419"/>
      <c r="Y165" s="419"/>
    </row>
    <row r="166" spans="1:27" s="60" customFormat="1" ht="14.25" customHeight="1" x14ac:dyDescent="0.35">
      <c r="A166" s="641"/>
      <c r="B166" s="213"/>
      <c r="C166" s="505"/>
      <c r="D166" s="98"/>
      <c r="E166" s="431"/>
      <c r="F166" s="431"/>
      <c r="G166" s="431"/>
      <c r="H166" s="431"/>
      <c r="I166" s="431"/>
      <c r="J166" s="431"/>
      <c r="K166" s="432"/>
      <c r="L166" s="432"/>
      <c r="M166" s="432"/>
      <c r="N166" s="431"/>
      <c r="O166" s="639"/>
      <c r="P166" s="104"/>
      <c r="Q166" s="104"/>
      <c r="R166" s="104"/>
      <c r="S166" s="639"/>
      <c r="T166" s="639"/>
      <c r="U166" s="639"/>
      <c r="V166" s="639"/>
      <c r="W166" s="639"/>
      <c r="X166" s="639"/>
      <c r="Y166" s="639"/>
      <c r="Z166" s="639"/>
      <c r="AA166" s="639"/>
    </row>
    <row r="167" spans="1:27" s="74" customFormat="1" x14ac:dyDescent="0.35">
      <c r="A167" s="106"/>
      <c r="B167" s="215"/>
      <c r="C167" s="119" t="s">
        <v>524</v>
      </c>
      <c r="D167" s="98"/>
      <c r="E167" s="511">
        <f t="shared" ref="E167:L167" si="14">SUM(E152:E166)</f>
        <v>0</v>
      </c>
      <c r="F167" s="511">
        <f t="shared" si="14"/>
        <v>0</v>
      </c>
      <c r="G167" s="511">
        <f t="shared" si="14"/>
        <v>0</v>
      </c>
      <c r="H167" s="511">
        <f t="shared" si="14"/>
        <v>0</v>
      </c>
      <c r="I167" s="511">
        <f t="shared" si="14"/>
        <v>0</v>
      </c>
      <c r="J167" s="511">
        <f t="shared" si="14"/>
        <v>0</v>
      </c>
      <c r="K167" s="579">
        <f t="shared" si="14"/>
        <v>0</v>
      </c>
      <c r="L167" s="579">
        <f t="shared" si="14"/>
        <v>0</v>
      </c>
      <c r="M167" s="654"/>
      <c r="N167" s="655"/>
      <c r="O167" s="639"/>
      <c r="P167" s="103"/>
      <c r="Q167" s="103"/>
      <c r="R167" s="103"/>
      <c r="S167" s="103"/>
      <c r="T167" s="103"/>
      <c r="U167" s="103"/>
      <c r="V167" s="103"/>
      <c r="W167" s="103"/>
      <c r="X167" s="103"/>
      <c r="Y167" s="103"/>
    </row>
    <row r="168" spans="1:27" s="74" customFormat="1" x14ac:dyDescent="0.35">
      <c r="A168" s="106"/>
      <c r="B168" s="215"/>
      <c r="C168" s="124"/>
      <c r="D168" s="98"/>
      <c r="E168" s="329"/>
      <c r="F168" s="329"/>
      <c r="G168" s="329"/>
      <c r="H168" s="329"/>
      <c r="I168" s="329"/>
      <c r="J168" s="329"/>
      <c r="K168" s="72"/>
      <c r="L168" s="72"/>
      <c r="M168" s="654"/>
      <c r="N168" s="655"/>
      <c r="O168" s="639"/>
      <c r="P168" s="103"/>
      <c r="Q168" s="103"/>
      <c r="R168" s="103"/>
      <c r="S168" s="103"/>
      <c r="T168" s="103"/>
      <c r="U168" s="103"/>
      <c r="V168" s="103"/>
      <c r="W168" s="103"/>
      <c r="X168" s="103"/>
      <c r="Y168" s="103"/>
    </row>
    <row r="169" spans="1:27" s="74" customFormat="1" x14ac:dyDescent="0.35">
      <c r="A169" s="106"/>
      <c r="B169" s="217" t="s">
        <v>525</v>
      </c>
      <c r="C169" s="124" t="s">
        <v>526</v>
      </c>
      <c r="D169" s="266"/>
      <c r="E169" s="321"/>
      <c r="F169" s="321"/>
      <c r="G169" s="321"/>
      <c r="H169" s="321"/>
      <c r="I169" s="321"/>
      <c r="J169" s="321"/>
      <c r="K169" s="71"/>
      <c r="L169" s="71"/>
      <c r="M169" s="654"/>
      <c r="N169" s="655"/>
      <c r="O169" s="639"/>
      <c r="P169" s="103"/>
      <c r="Q169" s="103"/>
      <c r="R169" s="103"/>
      <c r="S169" s="103"/>
      <c r="T169" s="103"/>
      <c r="U169" s="103"/>
      <c r="V169" s="103"/>
      <c r="W169" s="103"/>
      <c r="X169" s="103"/>
      <c r="Y169" s="103"/>
      <c r="Z169" s="103"/>
      <c r="AA169" s="103"/>
    </row>
    <row r="170" spans="1:27" s="420" customFormat="1" ht="37.5" x14ac:dyDescent="0.35">
      <c r="A170" s="106"/>
      <c r="B170" s="215"/>
      <c r="C170" s="123" t="s">
        <v>527</v>
      </c>
      <c r="D170" s="332" t="s">
        <v>435</v>
      </c>
      <c r="E170" s="321"/>
      <c r="F170" s="321"/>
      <c r="G170" s="321"/>
      <c r="H170" s="321"/>
      <c r="I170" s="321"/>
      <c r="J170" s="321"/>
      <c r="K170" s="71"/>
      <c r="L170" s="71"/>
      <c r="M170" s="654"/>
      <c r="N170" s="655"/>
      <c r="O170" s="639"/>
      <c r="P170" s="419"/>
      <c r="Q170" s="419"/>
      <c r="R170" s="419"/>
      <c r="S170" s="419"/>
      <c r="T170" s="419"/>
      <c r="U170" s="419"/>
      <c r="V170" s="419"/>
      <c r="W170" s="419"/>
      <c r="X170" s="419"/>
      <c r="Y170" s="419"/>
      <c r="AA170" s="423"/>
    </row>
    <row r="171" spans="1:27" s="74" customFormat="1" ht="28" x14ac:dyDescent="0.3">
      <c r="A171" s="106"/>
      <c r="B171" s="215"/>
      <c r="C171" s="125" t="s">
        <v>528</v>
      </c>
      <c r="D171" s="268"/>
      <c r="E171" s="336"/>
      <c r="F171" s="321"/>
      <c r="G171" s="321"/>
      <c r="H171" s="330" t="s">
        <v>529</v>
      </c>
      <c r="I171" s="321"/>
      <c r="J171" s="321"/>
      <c r="K171" s="71"/>
      <c r="L171" s="71"/>
      <c r="M171" s="161" t="s">
        <v>520</v>
      </c>
      <c r="N171" s="655"/>
      <c r="O171" s="639"/>
      <c r="P171" s="103"/>
      <c r="Q171" s="103"/>
      <c r="R171" s="103"/>
      <c r="S171" s="103"/>
      <c r="T171" s="103"/>
      <c r="U171" s="103"/>
      <c r="V171" s="103"/>
      <c r="W171" s="103"/>
      <c r="X171" s="103"/>
      <c r="Y171" s="103"/>
      <c r="AA171" s="116"/>
    </row>
    <row r="172" spans="1:27" s="420" customFormat="1" x14ac:dyDescent="0.35">
      <c r="A172" s="421"/>
      <c r="B172" s="422"/>
      <c r="C172" s="47" t="s">
        <v>523</v>
      </c>
      <c r="D172" s="268"/>
      <c r="E172" s="336"/>
      <c r="F172" s="321"/>
      <c r="G172" s="321"/>
      <c r="H172" s="304">
        <v>0</v>
      </c>
      <c r="I172" s="321"/>
      <c r="J172" s="321"/>
      <c r="K172" s="71"/>
      <c r="L172" s="71"/>
      <c r="M172" s="222" t="s">
        <v>435</v>
      </c>
      <c r="N172" s="655"/>
      <c r="O172" s="656"/>
      <c r="P172" s="419"/>
      <c r="Q172" s="419"/>
      <c r="R172" s="419"/>
      <c r="S172" s="419"/>
      <c r="T172" s="419"/>
      <c r="U172" s="419"/>
      <c r="V172" s="419"/>
      <c r="W172" s="419"/>
      <c r="X172" s="419"/>
      <c r="Y172" s="419"/>
      <c r="Z172" s="423"/>
      <c r="AA172" s="423"/>
    </row>
    <row r="173" spans="1:27" s="420" customFormat="1" x14ac:dyDescent="0.35">
      <c r="A173" s="421"/>
      <c r="B173" s="422"/>
      <c r="C173" s="47" t="s">
        <v>530</v>
      </c>
      <c r="D173" s="268"/>
      <c r="E173" s="336"/>
      <c r="F173" s="321"/>
      <c r="G173" s="321"/>
      <c r="H173" s="304">
        <v>0</v>
      </c>
      <c r="I173" s="321"/>
      <c r="J173" s="321"/>
      <c r="K173" s="71"/>
      <c r="L173" s="71"/>
      <c r="M173" s="222" t="s">
        <v>435</v>
      </c>
      <c r="N173" s="655"/>
      <c r="O173" s="656"/>
      <c r="P173" s="419"/>
      <c r="Q173" s="419"/>
      <c r="R173" s="419"/>
      <c r="S173" s="419"/>
      <c r="T173" s="419"/>
      <c r="U173" s="419"/>
      <c r="V173" s="419"/>
      <c r="W173" s="419"/>
      <c r="X173" s="419"/>
      <c r="Y173" s="419"/>
      <c r="Z173" s="423"/>
      <c r="AA173" s="419"/>
    </row>
    <row r="174" spans="1:27" s="420" customFormat="1" x14ac:dyDescent="0.35">
      <c r="A174" s="421"/>
      <c r="B174" s="422"/>
      <c r="C174" s="47"/>
      <c r="D174" s="268"/>
      <c r="E174" s="336"/>
      <c r="F174" s="321"/>
      <c r="G174" s="321"/>
      <c r="H174" s="304">
        <v>0</v>
      </c>
      <c r="I174" s="321"/>
      <c r="J174" s="321"/>
      <c r="K174" s="71"/>
      <c r="L174" s="71"/>
      <c r="M174" s="222" t="s">
        <v>435</v>
      </c>
      <c r="N174" s="655"/>
      <c r="O174" s="656"/>
      <c r="P174" s="419"/>
      <c r="Q174" s="419"/>
      <c r="R174" s="419"/>
      <c r="S174" s="419"/>
      <c r="T174" s="419"/>
      <c r="U174" s="419"/>
      <c r="V174" s="419"/>
      <c r="W174" s="419"/>
      <c r="X174" s="419"/>
      <c r="Y174" s="419"/>
      <c r="Z174" s="423"/>
      <c r="AA174" s="419"/>
    </row>
    <row r="175" spans="1:27" s="420" customFormat="1" x14ac:dyDescent="0.35">
      <c r="A175" s="421"/>
      <c r="B175" s="422"/>
      <c r="C175" s="47"/>
      <c r="D175" s="268"/>
      <c r="E175" s="336"/>
      <c r="F175" s="321"/>
      <c r="G175" s="321"/>
      <c r="H175" s="304">
        <v>0</v>
      </c>
      <c r="I175" s="321"/>
      <c r="J175" s="321"/>
      <c r="K175" s="71"/>
      <c r="L175" s="71"/>
      <c r="M175" s="222" t="s">
        <v>435</v>
      </c>
      <c r="N175" s="655"/>
      <c r="O175" s="656"/>
      <c r="P175" s="419"/>
      <c r="Q175" s="419"/>
      <c r="R175" s="419"/>
      <c r="S175" s="419"/>
      <c r="T175" s="419"/>
      <c r="U175" s="419"/>
      <c r="V175" s="419"/>
      <c r="W175" s="419"/>
      <c r="X175" s="419"/>
      <c r="Y175" s="419"/>
      <c r="Z175" s="419"/>
      <c r="AA175" s="419"/>
    </row>
    <row r="176" spans="1:27" s="60" customFormat="1" ht="14.25" customHeight="1" x14ac:dyDescent="0.35">
      <c r="A176" s="641"/>
      <c r="B176" s="213"/>
      <c r="C176" s="505"/>
      <c r="D176" s="268"/>
      <c r="E176" s="336"/>
      <c r="F176" s="321"/>
      <c r="G176" s="321"/>
      <c r="H176" s="431"/>
      <c r="I176" s="321"/>
      <c r="J176" s="439"/>
      <c r="K176" s="440"/>
      <c r="L176" s="440"/>
      <c r="M176" s="432"/>
      <c r="N176" s="655"/>
      <c r="O176" s="639"/>
      <c r="P176" s="104"/>
      <c r="Q176" s="104"/>
      <c r="R176" s="104"/>
      <c r="S176" s="639"/>
      <c r="T176" s="639"/>
      <c r="U176" s="639"/>
      <c r="V176" s="639"/>
      <c r="W176" s="639"/>
      <c r="X176" s="639"/>
      <c r="Y176" s="639"/>
      <c r="Z176" s="639"/>
      <c r="AA176" s="639"/>
    </row>
    <row r="177" spans="1:27" s="74" customFormat="1" x14ac:dyDescent="0.35">
      <c r="A177" s="106"/>
      <c r="B177" s="213"/>
      <c r="C177" s="119" t="s">
        <v>531</v>
      </c>
      <c r="D177" s="268"/>
      <c r="E177" s="323"/>
      <c r="F177" s="321"/>
      <c r="G177" s="321"/>
      <c r="H177" s="511">
        <f>SUM(H172:H176)</f>
        <v>0</v>
      </c>
      <c r="I177" s="321"/>
      <c r="J177" s="439"/>
      <c r="K177" s="440"/>
      <c r="L177" s="440"/>
      <c r="M177" s="654"/>
      <c r="N177" s="655"/>
      <c r="O177" s="639"/>
      <c r="P177" s="104"/>
      <c r="Q177" s="103"/>
      <c r="R177" s="103"/>
      <c r="S177" s="103"/>
      <c r="T177" s="103"/>
      <c r="U177" s="103"/>
      <c r="V177" s="103"/>
      <c r="W177" s="103"/>
      <c r="X177" s="103"/>
      <c r="Y177" s="103"/>
      <c r="Z177" s="103"/>
      <c r="AA177" s="103"/>
    </row>
    <row r="178" spans="1:27" s="74" customFormat="1" x14ac:dyDescent="0.35">
      <c r="A178" s="106"/>
      <c r="B178" s="213"/>
      <c r="C178" s="119"/>
      <c r="D178" s="268"/>
      <c r="E178" s="323"/>
      <c r="F178" s="321"/>
      <c r="G178" s="321"/>
      <c r="H178" s="508"/>
      <c r="I178" s="321"/>
      <c r="J178" s="439"/>
      <c r="K178" s="440"/>
      <c r="L178" s="440"/>
      <c r="M178" s="654"/>
      <c r="N178" s="655"/>
      <c r="O178" s="639"/>
      <c r="P178" s="104"/>
      <c r="Q178" s="103"/>
      <c r="R178" s="103"/>
      <c r="S178" s="103"/>
      <c r="T178" s="103"/>
      <c r="U178" s="103"/>
      <c r="V178" s="103"/>
      <c r="W178" s="103"/>
      <c r="X178" s="103"/>
      <c r="Y178" s="103"/>
      <c r="Z178" s="103"/>
      <c r="AA178" s="103"/>
    </row>
    <row r="179" spans="1:27" s="60" customFormat="1" x14ac:dyDescent="0.35">
      <c r="A179" s="641"/>
      <c r="B179" s="475" t="s">
        <v>215</v>
      </c>
      <c r="C179" s="109" t="s">
        <v>532</v>
      </c>
      <c r="D179" s="268"/>
      <c r="E179" s="317"/>
      <c r="F179" s="317"/>
      <c r="G179" s="317"/>
      <c r="H179" s="317"/>
      <c r="I179" s="317"/>
      <c r="J179" s="317"/>
      <c r="K179" s="59"/>
      <c r="L179" s="59"/>
      <c r="M179" s="654"/>
      <c r="N179" s="655"/>
      <c r="O179" s="639"/>
      <c r="P179" s="104"/>
      <c r="Q179" s="104"/>
      <c r="R179" s="104"/>
      <c r="S179" s="639"/>
      <c r="T179" s="639"/>
      <c r="U179" s="639"/>
      <c r="V179" s="639"/>
      <c r="W179" s="639"/>
      <c r="X179" s="639"/>
      <c r="Y179" s="639"/>
      <c r="Z179" s="639"/>
      <c r="AA179" s="639"/>
    </row>
    <row r="180" spans="1:27" s="410" customFormat="1" x14ac:dyDescent="0.35">
      <c r="A180" s="658"/>
      <c r="B180" s="424"/>
      <c r="C180" s="47" t="s">
        <v>478</v>
      </c>
      <c r="D180" s="268"/>
      <c r="E180" s="304">
        <v>0</v>
      </c>
      <c r="F180" s="304">
        <v>0</v>
      </c>
      <c r="G180" s="304">
        <v>0</v>
      </c>
      <c r="H180" s="304">
        <v>0</v>
      </c>
      <c r="I180" s="304">
        <v>0</v>
      </c>
      <c r="J180" s="304">
        <v>0</v>
      </c>
      <c r="K180" s="55">
        <v>0</v>
      </c>
      <c r="L180" s="55">
        <v>0</v>
      </c>
      <c r="M180" s="654"/>
      <c r="N180" s="655"/>
      <c r="O180" s="656"/>
      <c r="P180" s="104"/>
      <c r="Q180" s="418"/>
      <c r="R180" s="418"/>
      <c r="S180" s="656"/>
      <c r="T180" s="656"/>
      <c r="U180" s="656"/>
      <c r="V180" s="656"/>
      <c r="W180" s="656"/>
      <c r="X180" s="656"/>
      <c r="Y180" s="656"/>
      <c r="Z180" s="656"/>
      <c r="AA180" s="656"/>
    </row>
    <row r="181" spans="1:27" s="410" customFormat="1" x14ac:dyDescent="0.35">
      <c r="A181" s="658"/>
      <c r="B181" s="424"/>
      <c r="C181" s="47"/>
      <c r="D181" s="268"/>
      <c r="E181" s="304">
        <v>0</v>
      </c>
      <c r="F181" s="304">
        <v>0</v>
      </c>
      <c r="G181" s="304">
        <v>0</v>
      </c>
      <c r="H181" s="304">
        <v>0</v>
      </c>
      <c r="I181" s="304">
        <v>0</v>
      </c>
      <c r="J181" s="304">
        <v>0</v>
      </c>
      <c r="K181" s="55">
        <v>0</v>
      </c>
      <c r="L181" s="55">
        <v>0</v>
      </c>
      <c r="M181" s="654"/>
      <c r="N181" s="655"/>
      <c r="O181" s="656"/>
      <c r="P181" s="418"/>
      <c r="Q181" s="418"/>
      <c r="R181" s="418"/>
      <c r="S181" s="656"/>
      <c r="T181" s="656"/>
      <c r="U181" s="656"/>
      <c r="V181" s="656"/>
      <c r="W181" s="656"/>
      <c r="X181" s="656"/>
      <c r="Y181" s="656"/>
      <c r="Z181" s="656"/>
      <c r="AA181" s="656"/>
    </row>
    <row r="182" spans="1:27" s="410" customFormat="1" x14ac:dyDescent="0.35">
      <c r="A182" s="658"/>
      <c r="B182" s="424"/>
      <c r="C182" s="47"/>
      <c r="D182" s="268"/>
      <c r="E182" s="304">
        <v>0</v>
      </c>
      <c r="F182" s="304">
        <v>0</v>
      </c>
      <c r="G182" s="304">
        <v>0</v>
      </c>
      <c r="H182" s="304">
        <v>0</v>
      </c>
      <c r="I182" s="304">
        <v>0</v>
      </c>
      <c r="J182" s="304">
        <v>0</v>
      </c>
      <c r="K182" s="55">
        <v>0</v>
      </c>
      <c r="L182" s="55">
        <v>0</v>
      </c>
      <c r="M182" s="654"/>
      <c r="N182" s="655"/>
      <c r="O182" s="656"/>
      <c r="P182" s="418"/>
      <c r="Q182" s="418"/>
      <c r="R182" s="418"/>
      <c r="S182" s="656"/>
      <c r="T182" s="656"/>
      <c r="U182" s="656"/>
      <c r="V182" s="656"/>
      <c r="W182" s="656"/>
      <c r="X182" s="656"/>
      <c r="Y182" s="656"/>
      <c r="Z182" s="656"/>
      <c r="AA182" s="656"/>
    </row>
    <row r="183" spans="1:27" s="60" customFormat="1" ht="14.25" customHeight="1" x14ac:dyDescent="0.35">
      <c r="A183" s="641"/>
      <c r="B183" s="213"/>
      <c r="C183" s="505"/>
      <c r="D183" s="268"/>
      <c r="E183" s="431"/>
      <c r="F183" s="431"/>
      <c r="G183" s="431"/>
      <c r="H183" s="431"/>
      <c r="I183" s="431"/>
      <c r="J183" s="431"/>
      <c r="K183" s="432"/>
      <c r="L183" s="432"/>
      <c r="M183" s="654"/>
      <c r="N183" s="655"/>
      <c r="O183" s="639"/>
      <c r="P183" s="104"/>
      <c r="Q183" s="104"/>
      <c r="R183" s="104"/>
      <c r="S183" s="639"/>
      <c r="T183" s="639"/>
      <c r="U183" s="639"/>
      <c r="V183" s="639"/>
      <c r="W183" s="639"/>
      <c r="X183" s="639"/>
      <c r="Y183" s="639"/>
      <c r="Z183" s="639"/>
      <c r="AA183" s="639"/>
    </row>
    <row r="184" spans="1:27" s="60" customFormat="1" x14ac:dyDescent="0.35">
      <c r="A184" s="641"/>
      <c r="B184" s="213"/>
      <c r="C184" s="505" t="s">
        <v>533</v>
      </c>
      <c r="D184" s="268"/>
      <c r="E184" s="511">
        <f t="shared" ref="E184:L184" si="15">SUM(E180:E183)</f>
        <v>0</v>
      </c>
      <c r="F184" s="511">
        <f t="shared" si="15"/>
        <v>0</v>
      </c>
      <c r="G184" s="511">
        <f t="shared" si="15"/>
        <v>0</v>
      </c>
      <c r="H184" s="511">
        <f t="shared" si="15"/>
        <v>0</v>
      </c>
      <c r="I184" s="511">
        <f t="shared" si="15"/>
        <v>0</v>
      </c>
      <c r="J184" s="511">
        <f t="shared" si="15"/>
        <v>0</v>
      </c>
      <c r="K184" s="579">
        <f t="shared" si="15"/>
        <v>0</v>
      </c>
      <c r="L184" s="579">
        <f t="shared" si="15"/>
        <v>0</v>
      </c>
      <c r="M184" s="654"/>
      <c r="N184" s="655"/>
      <c r="O184" s="639"/>
      <c r="P184" s="104"/>
      <c r="Q184" s="104"/>
      <c r="R184" s="104"/>
      <c r="S184" s="639"/>
      <c r="T184" s="639"/>
      <c r="U184" s="639"/>
      <c r="V184" s="639"/>
      <c r="W184" s="639"/>
      <c r="X184" s="639"/>
      <c r="Y184" s="639"/>
      <c r="Z184" s="639"/>
      <c r="AA184" s="639"/>
    </row>
    <row r="185" spans="1:27" s="74" customFormat="1" x14ac:dyDescent="0.35">
      <c r="A185" s="106"/>
      <c r="B185" s="213"/>
      <c r="C185" s="119"/>
      <c r="D185" s="268"/>
      <c r="E185" s="323"/>
      <c r="F185" s="321"/>
      <c r="G185" s="321"/>
      <c r="H185" s="508"/>
      <c r="I185" s="321"/>
      <c r="J185" s="439"/>
      <c r="K185" s="440"/>
      <c r="L185" s="440"/>
      <c r="M185" s="654"/>
      <c r="N185" s="655"/>
      <c r="O185" s="639"/>
      <c r="P185" s="103"/>
      <c r="Q185" s="103"/>
      <c r="R185" s="103"/>
      <c r="S185" s="103"/>
      <c r="T185" s="103"/>
      <c r="U185" s="103"/>
      <c r="V185" s="103"/>
      <c r="W185" s="103"/>
      <c r="X185" s="103"/>
      <c r="Y185" s="103"/>
      <c r="Z185" s="103"/>
      <c r="AA185" s="103"/>
    </row>
    <row r="186" spans="1:27" s="60" customFormat="1" x14ac:dyDescent="0.35">
      <c r="A186" s="641"/>
      <c r="B186" s="475" t="s">
        <v>217</v>
      </c>
      <c r="C186" s="109" t="s">
        <v>534</v>
      </c>
      <c r="D186" s="268"/>
      <c r="E186" s="317"/>
      <c r="F186" s="317"/>
      <c r="G186" s="317"/>
      <c r="H186" s="317"/>
      <c r="I186" s="317"/>
      <c r="J186" s="317"/>
      <c r="K186" s="59"/>
      <c r="L186" s="59"/>
      <c r="M186" s="654"/>
      <c r="N186" s="655"/>
      <c r="O186" s="639"/>
      <c r="P186" s="104"/>
      <c r="Q186" s="104"/>
      <c r="R186" s="104"/>
      <c r="S186" s="639"/>
      <c r="T186" s="639"/>
      <c r="U186" s="639"/>
      <c r="V186" s="639"/>
      <c r="W186" s="639"/>
      <c r="X186" s="639"/>
      <c r="Y186" s="639"/>
      <c r="Z186" s="639"/>
      <c r="AA186" s="639"/>
    </row>
    <row r="187" spans="1:27" s="410" customFormat="1" x14ac:dyDescent="0.35">
      <c r="A187" s="658"/>
      <c r="B187" s="424"/>
      <c r="C187" s="47" t="s">
        <v>478</v>
      </c>
      <c r="D187" s="268"/>
      <c r="E187" s="304">
        <v>0</v>
      </c>
      <c r="F187" s="304">
        <v>0</v>
      </c>
      <c r="G187" s="304">
        <v>0</v>
      </c>
      <c r="H187" s="304">
        <v>0</v>
      </c>
      <c r="I187" s="304">
        <v>0</v>
      </c>
      <c r="J187" s="304">
        <v>0</v>
      </c>
      <c r="K187" s="55">
        <v>0</v>
      </c>
      <c r="L187" s="55">
        <v>0</v>
      </c>
      <c r="M187" s="654"/>
      <c r="N187" s="655"/>
      <c r="O187" s="656"/>
      <c r="P187" s="418"/>
      <c r="Q187" s="418"/>
      <c r="R187" s="418"/>
      <c r="S187" s="656"/>
      <c r="T187" s="656"/>
      <c r="U187" s="656"/>
      <c r="V187" s="656"/>
      <c r="W187" s="656"/>
      <c r="X187" s="656"/>
      <c r="Y187" s="656"/>
      <c r="Z187" s="656"/>
      <c r="AA187" s="656"/>
    </row>
    <row r="188" spans="1:27" s="410" customFormat="1" x14ac:dyDescent="0.35">
      <c r="A188" s="658"/>
      <c r="B188" s="424"/>
      <c r="C188" s="47"/>
      <c r="D188" s="268"/>
      <c r="E188" s="304">
        <v>0</v>
      </c>
      <c r="F188" s="304">
        <v>0</v>
      </c>
      <c r="G188" s="304">
        <v>0</v>
      </c>
      <c r="H188" s="304">
        <v>0</v>
      </c>
      <c r="I188" s="304">
        <v>0</v>
      </c>
      <c r="J188" s="304">
        <v>0</v>
      </c>
      <c r="K188" s="55">
        <v>0</v>
      </c>
      <c r="L188" s="55">
        <v>0</v>
      </c>
      <c r="M188" s="654"/>
      <c r="N188" s="655"/>
      <c r="O188" s="656"/>
      <c r="P188" s="418"/>
      <c r="Q188" s="418"/>
      <c r="R188" s="418"/>
      <c r="S188" s="656"/>
      <c r="T188" s="656"/>
      <c r="U188" s="656"/>
      <c r="V188" s="656"/>
      <c r="W188" s="656"/>
      <c r="X188" s="656"/>
      <c r="Y188" s="656"/>
      <c r="Z188" s="656"/>
      <c r="AA188" s="656"/>
    </row>
    <row r="189" spans="1:27" s="410" customFormat="1" x14ac:dyDescent="0.35">
      <c r="A189" s="658"/>
      <c r="B189" s="424"/>
      <c r="C189" s="47"/>
      <c r="D189" s="268"/>
      <c r="E189" s="304">
        <v>0</v>
      </c>
      <c r="F189" s="304">
        <v>0</v>
      </c>
      <c r="G189" s="304">
        <v>0</v>
      </c>
      <c r="H189" s="304">
        <v>0</v>
      </c>
      <c r="I189" s="304">
        <v>0</v>
      </c>
      <c r="J189" s="304">
        <v>0</v>
      </c>
      <c r="K189" s="55">
        <v>0</v>
      </c>
      <c r="L189" s="55">
        <v>0</v>
      </c>
      <c r="M189" s="654"/>
      <c r="N189" s="655"/>
      <c r="O189" s="656"/>
      <c r="P189" s="418"/>
      <c r="Q189" s="418"/>
      <c r="R189" s="418"/>
      <c r="S189" s="656"/>
      <c r="T189" s="656"/>
      <c r="U189" s="656"/>
      <c r="V189" s="656"/>
      <c r="W189" s="656"/>
      <c r="X189" s="656"/>
      <c r="Y189" s="656"/>
      <c r="Z189" s="656"/>
      <c r="AA189" s="656"/>
    </row>
    <row r="190" spans="1:27" s="60" customFormat="1" ht="14.25" customHeight="1" x14ac:dyDescent="0.35">
      <c r="A190" s="641"/>
      <c r="B190" s="213"/>
      <c r="C190" s="505"/>
      <c r="D190" s="510"/>
      <c r="E190" s="431"/>
      <c r="F190" s="431"/>
      <c r="G190" s="431"/>
      <c r="H190" s="431"/>
      <c r="I190" s="431"/>
      <c r="J190" s="431"/>
      <c r="K190" s="432"/>
      <c r="L190" s="432"/>
      <c r="M190" s="654"/>
      <c r="N190" s="655"/>
      <c r="O190" s="639"/>
      <c r="P190" s="104"/>
      <c r="Q190" s="104"/>
      <c r="R190" s="104"/>
      <c r="S190" s="639"/>
      <c r="T190" s="639"/>
      <c r="U190" s="639"/>
      <c r="V190" s="639"/>
      <c r="W190" s="639"/>
      <c r="X190" s="639"/>
      <c r="Y190" s="639"/>
      <c r="Z190" s="639"/>
      <c r="AA190" s="639"/>
    </row>
    <row r="191" spans="1:27" s="60" customFormat="1" x14ac:dyDescent="0.35">
      <c r="A191" s="641"/>
      <c r="B191" s="213"/>
      <c r="C191" s="505" t="s">
        <v>535</v>
      </c>
      <c r="D191" s="466"/>
      <c r="E191" s="583">
        <f t="shared" ref="E191:L191" si="16">SUM(E187:E190)</f>
        <v>0</v>
      </c>
      <c r="F191" s="583">
        <f t="shared" si="16"/>
        <v>0</v>
      </c>
      <c r="G191" s="583">
        <f t="shared" si="16"/>
        <v>0</v>
      </c>
      <c r="H191" s="583">
        <f t="shared" si="16"/>
        <v>0</v>
      </c>
      <c r="I191" s="583">
        <f t="shared" si="16"/>
        <v>0</v>
      </c>
      <c r="J191" s="583">
        <f t="shared" si="16"/>
        <v>0</v>
      </c>
      <c r="K191" s="584">
        <f t="shared" si="16"/>
        <v>0</v>
      </c>
      <c r="L191" s="584">
        <f t="shared" si="16"/>
        <v>0</v>
      </c>
      <c r="M191" s="654"/>
      <c r="N191" s="655"/>
      <c r="O191" s="639"/>
      <c r="P191" s="104"/>
      <c r="Q191" s="104"/>
      <c r="R191" s="104"/>
      <c r="S191" s="639"/>
      <c r="T191" s="639"/>
      <c r="U191" s="639"/>
      <c r="V191" s="639"/>
      <c r="W191" s="639"/>
      <c r="X191" s="639"/>
      <c r="Y191" s="639"/>
      <c r="Z191" s="639"/>
      <c r="AA191" s="639"/>
    </row>
    <row r="192" spans="1:27" s="76" customFormat="1" x14ac:dyDescent="0.3">
      <c r="A192" s="661"/>
      <c r="B192" s="214"/>
      <c r="C192" s="600"/>
      <c r="D192" s="601"/>
      <c r="E192" s="602"/>
      <c r="F192" s="602"/>
      <c r="G192" s="602"/>
      <c r="H192" s="602"/>
      <c r="I192" s="602"/>
      <c r="J192" s="602"/>
      <c r="K192" s="603"/>
      <c r="L192" s="603"/>
      <c r="M192" s="654"/>
      <c r="N192" s="655"/>
      <c r="O192" s="650"/>
      <c r="P192" s="650"/>
      <c r="Q192" s="650"/>
      <c r="R192" s="650"/>
      <c r="S192" s="650"/>
      <c r="T192" s="650"/>
      <c r="U192" s="650"/>
      <c r="V192" s="650"/>
      <c r="W192" s="650"/>
      <c r="X192" s="650"/>
      <c r="Y192" s="650"/>
      <c r="Z192" s="650"/>
      <c r="AA192" s="650"/>
    </row>
    <row r="193" spans="1:27" s="60" customFormat="1" x14ac:dyDescent="0.3">
      <c r="A193" s="641"/>
      <c r="B193" s="212">
        <v>5</v>
      </c>
      <c r="C193" s="129" t="s">
        <v>536</v>
      </c>
      <c r="D193" s="269"/>
      <c r="E193" s="662"/>
      <c r="F193" s="604"/>
      <c r="G193" s="604"/>
      <c r="H193" s="604"/>
      <c r="I193" s="604"/>
      <c r="J193" s="604"/>
      <c r="K193" s="605"/>
      <c r="L193" s="605"/>
      <c r="M193" s="654"/>
      <c r="N193" s="655"/>
      <c r="O193" s="639"/>
      <c r="P193" s="639"/>
      <c r="Q193" s="639"/>
      <c r="R193" s="639"/>
      <c r="S193" s="639"/>
      <c r="T193" s="639"/>
      <c r="U193" s="639"/>
      <c r="V193" s="639"/>
      <c r="W193" s="639"/>
      <c r="X193" s="639"/>
      <c r="Y193" s="639"/>
      <c r="Z193" s="639"/>
      <c r="AA193" s="639"/>
    </row>
    <row r="194" spans="1:27" s="60" customFormat="1" x14ac:dyDescent="0.25">
      <c r="A194" s="641"/>
      <c r="B194" s="475" t="s">
        <v>383</v>
      </c>
      <c r="C194" s="474" t="s">
        <v>537</v>
      </c>
      <c r="D194" s="606"/>
      <c r="E194" s="325">
        <f>Tables1_3!D189</f>
        <v>0</v>
      </c>
      <c r="F194" s="325">
        <f>Tables1_3!E189</f>
        <v>0</v>
      </c>
      <c r="G194" s="325">
        <f>Tables1_3!F189</f>
        <v>0</v>
      </c>
      <c r="H194" s="325">
        <f>Tables1_3!G189</f>
        <v>0</v>
      </c>
      <c r="I194" s="325">
        <f>Tables1_3!H189</f>
        <v>0</v>
      </c>
      <c r="J194" s="325">
        <f>Tables1_3!I189</f>
        <v>0</v>
      </c>
      <c r="K194" s="85">
        <f>Tables1_3!J189</f>
        <v>0</v>
      </c>
      <c r="L194" s="85">
        <f>Tables1_3!K189</f>
        <v>0</v>
      </c>
      <c r="M194" s="654"/>
      <c r="N194" s="655"/>
      <c r="O194" s="639"/>
      <c r="P194" s="639"/>
      <c r="Q194" s="639"/>
      <c r="R194" s="639"/>
      <c r="S194" s="639"/>
      <c r="T194" s="639"/>
      <c r="U194" s="639"/>
      <c r="V194" s="639"/>
      <c r="W194" s="639"/>
      <c r="X194" s="639"/>
      <c r="Y194" s="639"/>
      <c r="Z194" s="639"/>
      <c r="AA194" s="639"/>
    </row>
    <row r="195" spans="1:27" s="60" customFormat="1" x14ac:dyDescent="0.25">
      <c r="A195" s="641"/>
      <c r="B195" s="213"/>
      <c r="C195" s="474" t="s">
        <v>538</v>
      </c>
      <c r="D195" s="606"/>
      <c r="E195" s="325">
        <f>-Tables1_3!D195</f>
        <v>0</v>
      </c>
      <c r="F195" s="325">
        <f>-Tables1_3!E195</f>
        <v>0</v>
      </c>
      <c r="G195" s="325">
        <f>-Tables1_3!F195</f>
        <v>0</v>
      </c>
      <c r="H195" s="325">
        <f>-Tables1_3!G195</f>
        <v>0</v>
      </c>
      <c r="I195" s="325">
        <f>-Tables1_3!H195</f>
        <v>0</v>
      </c>
      <c r="J195" s="325">
        <f>-Tables1_3!I195</f>
        <v>0</v>
      </c>
      <c r="K195" s="85">
        <f>-Tables1_3!J195</f>
        <v>0</v>
      </c>
      <c r="L195" s="85">
        <f>-Tables1_3!K195</f>
        <v>0</v>
      </c>
      <c r="M195" s="654"/>
      <c r="N195" s="655"/>
      <c r="O195" s="639"/>
      <c r="P195" s="639"/>
      <c r="Q195" s="639"/>
      <c r="R195" s="639"/>
      <c r="S195" s="639"/>
      <c r="T195" s="639"/>
      <c r="U195" s="639"/>
      <c r="V195" s="639"/>
      <c r="W195" s="639"/>
      <c r="X195" s="639"/>
      <c r="Y195" s="639"/>
      <c r="Z195" s="639"/>
      <c r="AA195" s="639"/>
    </row>
    <row r="196" spans="1:27" x14ac:dyDescent="0.3">
      <c r="A196" s="644"/>
      <c r="B196" s="213"/>
      <c r="C196" s="474" t="s">
        <v>539</v>
      </c>
      <c r="D196" s="606"/>
      <c r="E196" s="304">
        <v>0</v>
      </c>
      <c r="F196" s="304">
        <v>0</v>
      </c>
      <c r="G196" s="304">
        <v>0</v>
      </c>
      <c r="H196" s="304">
        <v>0</v>
      </c>
      <c r="I196" s="304">
        <v>0</v>
      </c>
      <c r="J196" s="304">
        <v>0</v>
      </c>
      <c r="K196" s="55">
        <v>0</v>
      </c>
      <c r="L196" s="55">
        <v>0</v>
      </c>
      <c r="M196" s="654"/>
      <c r="N196" s="655"/>
      <c r="O196" s="650"/>
      <c r="P196" s="643"/>
      <c r="Q196" s="643"/>
      <c r="R196" s="643"/>
      <c r="S196" s="643"/>
      <c r="T196" s="643"/>
      <c r="U196" s="643"/>
      <c r="V196" s="643"/>
      <c r="W196" s="643"/>
      <c r="X196" s="643"/>
      <c r="Y196" s="643"/>
      <c r="Z196" s="643"/>
      <c r="AA196" s="643"/>
    </row>
    <row r="197" spans="1:27" s="76" customFormat="1" x14ac:dyDescent="0.3">
      <c r="A197" s="644"/>
      <c r="B197" s="213"/>
      <c r="C197" s="474"/>
      <c r="D197" s="606"/>
      <c r="E197" s="511">
        <f t="shared" ref="E197:L197" si="17">SUM(E194:E196)</f>
        <v>0</v>
      </c>
      <c r="F197" s="511">
        <f t="shared" si="17"/>
        <v>0</v>
      </c>
      <c r="G197" s="511">
        <f t="shared" si="17"/>
        <v>0</v>
      </c>
      <c r="H197" s="511">
        <f t="shared" si="17"/>
        <v>0</v>
      </c>
      <c r="I197" s="511">
        <f t="shared" si="17"/>
        <v>0</v>
      </c>
      <c r="J197" s="511">
        <f t="shared" si="17"/>
        <v>0</v>
      </c>
      <c r="K197" s="579">
        <f t="shared" si="17"/>
        <v>0</v>
      </c>
      <c r="L197" s="579">
        <f t="shared" si="17"/>
        <v>0</v>
      </c>
      <c r="M197" s="654"/>
      <c r="N197" s="655"/>
      <c r="O197" s="650"/>
      <c r="P197" s="650"/>
      <c r="Q197" s="650"/>
      <c r="R197" s="650"/>
      <c r="S197" s="650"/>
      <c r="T197" s="650"/>
      <c r="U197" s="650"/>
      <c r="V197" s="650"/>
      <c r="W197" s="650"/>
      <c r="X197" s="650"/>
      <c r="Y197" s="650"/>
      <c r="Z197" s="650"/>
      <c r="AA197" s="650"/>
    </row>
    <row r="198" spans="1:27" s="76" customFormat="1" x14ac:dyDescent="0.3">
      <c r="A198" s="644"/>
      <c r="B198" s="213"/>
      <c r="C198" s="474" t="s">
        <v>540</v>
      </c>
      <c r="D198" s="606"/>
      <c r="E198" s="303">
        <f>Tables1_3!D291</f>
        <v>0</v>
      </c>
      <c r="F198" s="303">
        <f>Tables1_3!E291</f>
        <v>0</v>
      </c>
      <c r="G198" s="303">
        <f>Tables1_3!F291</f>
        <v>0</v>
      </c>
      <c r="H198" s="303">
        <f>Tables1_3!G291</f>
        <v>0</v>
      </c>
      <c r="I198" s="303">
        <f>Tables1_3!H291</f>
        <v>0</v>
      </c>
      <c r="J198" s="303">
        <f>Tables1_3!I291</f>
        <v>0</v>
      </c>
      <c r="K198" s="54">
        <f>Tables1_3!J291</f>
        <v>0</v>
      </c>
      <c r="L198" s="54">
        <f>Tables1_3!K291</f>
        <v>0</v>
      </c>
      <c r="M198" s="654"/>
      <c r="N198" s="655"/>
      <c r="O198" s="650"/>
      <c r="P198" s="650"/>
      <c r="Q198" s="650"/>
      <c r="R198" s="650"/>
      <c r="S198" s="650"/>
      <c r="T198" s="650"/>
      <c r="U198" s="650"/>
      <c r="V198" s="650"/>
      <c r="W198" s="650"/>
      <c r="X198" s="650"/>
      <c r="Y198" s="650"/>
      <c r="Z198" s="650"/>
      <c r="AA198" s="650"/>
    </row>
    <row r="199" spans="1:27" s="76" customFormat="1" x14ac:dyDescent="0.3">
      <c r="A199" s="644"/>
      <c r="B199" s="213"/>
      <c r="C199" s="474" t="s">
        <v>541</v>
      </c>
      <c r="D199" s="606"/>
      <c r="E199" s="302">
        <f>E197-E198</f>
        <v>0</v>
      </c>
      <c r="F199" s="302">
        <f t="shared" ref="F199:L199" si="18">F197-F198</f>
        <v>0</v>
      </c>
      <c r="G199" s="302">
        <f t="shared" si="18"/>
        <v>0</v>
      </c>
      <c r="H199" s="302">
        <f t="shared" si="18"/>
        <v>0</v>
      </c>
      <c r="I199" s="302">
        <f t="shared" si="18"/>
        <v>0</v>
      </c>
      <c r="J199" s="302">
        <f t="shared" si="18"/>
        <v>0</v>
      </c>
      <c r="K199" s="52">
        <f t="shared" si="18"/>
        <v>0</v>
      </c>
      <c r="L199" s="52">
        <f t="shared" si="18"/>
        <v>0</v>
      </c>
      <c r="M199" s="654"/>
      <c r="N199" s="655"/>
      <c r="O199" s="650"/>
      <c r="P199" s="650"/>
      <c r="Q199" s="650"/>
      <c r="R199" s="650"/>
      <c r="S199" s="650"/>
      <c r="T199" s="650"/>
      <c r="U199" s="650"/>
      <c r="V199" s="650"/>
      <c r="W199" s="650"/>
      <c r="X199" s="650"/>
      <c r="Y199" s="650"/>
      <c r="Z199" s="650"/>
      <c r="AA199" s="650"/>
    </row>
    <row r="200" spans="1:27" x14ac:dyDescent="0.3">
      <c r="A200" s="644"/>
      <c r="B200" s="213"/>
      <c r="C200" s="474" t="s">
        <v>542</v>
      </c>
      <c r="D200" s="332" t="s">
        <v>435</v>
      </c>
      <c r="E200" s="304">
        <v>0</v>
      </c>
      <c r="F200" s="304">
        <v>0</v>
      </c>
      <c r="G200" s="304">
        <v>0</v>
      </c>
      <c r="H200" s="304">
        <v>0</v>
      </c>
      <c r="I200" s="304">
        <v>0</v>
      </c>
      <c r="J200" s="304">
        <v>0</v>
      </c>
      <c r="K200" s="55">
        <v>0</v>
      </c>
      <c r="L200" s="55">
        <v>0</v>
      </c>
      <c r="M200" s="654"/>
      <c r="N200" s="655"/>
      <c r="O200" s="650"/>
      <c r="P200" s="643"/>
      <c r="Q200" s="643"/>
      <c r="R200" s="643"/>
      <c r="S200" s="643"/>
      <c r="T200" s="643"/>
      <c r="U200" s="643"/>
      <c r="V200" s="643"/>
      <c r="W200" s="643"/>
      <c r="X200" s="643"/>
      <c r="Y200" s="643"/>
      <c r="Z200" s="643"/>
      <c r="AA200" s="643"/>
    </row>
    <row r="201" spans="1:27" s="76" customFormat="1" x14ac:dyDescent="0.3">
      <c r="A201" s="644"/>
      <c r="B201" s="213"/>
      <c r="C201" s="474" t="s">
        <v>543</v>
      </c>
      <c r="D201" s="607"/>
      <c r="E201" s="302">
        <f t="shared" ref="E201:L201" si="19">E197-E200</f>
        <v>0</v>
      </c>
      <c r="F201" s="302">
        <f t="shared" si="19"/>
        <v>0</v>
      </c>
      <c r="G201" s="302">
        <f t="shared" si="19"/>
        <v>0</v>
      </c>
      <c r="H201" s="302">
        <f t="shared" si="19"/>
        <v>0</v>
      </c>
      <c r="I201" s="302">
        <f t="shared" si="19"/>
        <v>0</v>
      </c>
      <c r="J201" s="302">
        <f t="shared" si="19"/>
        <v>0</v>
      </c>
      <c r="K201" s="52">
        <f t="shared" si="19"/>
        <v>0</v>
      </c>
      <c r="L201" s="52">
        <f t="shared" si="19"/>
        <v>0</v>
      </c>
      <c r="M201" s="654"/>
      <c r="N201" s="655"/>
      <c r="O201" s="650"/>
      <c r="P201" s="650"/>
      <c r="Q201" s="650"/>
      <c r="R201" s="650"/>
      <c r="S201" s="650"/>
      <c r="T201" s="650"/>
      <c r="U201" s="650"/>
      <c r="V201" s="650"/>
      <c r="W201" s="650"/>
      <c r="X201" s="650"/>
      <c r="Y201" s="650"/>
      <c r="Z201" s="650"/>
      <c r="AA201" s="650"/>
    </row>
    <row r="202" spans="1:27" s="76" customFormat="1" x14ac:dyDescent="0.3">
      <c r="A202" s="644"/>
      <c r="B202" s="213"/>
      <c r="C202" s="262" t="s">
        <v>544</v>
      </c>
      <c r="D202" s="262"/>
      <c r="E202" s="303"/>
      <c r="F202" s="326"/>
      <c r="G202" s="326"/>
      <c r="H202" s="326"/>
      <c r="I202" s="326"/>
      <c r="J202" s="326"/>
      <c r="K202" s="78"/>
      <c r="L202" s="78"/>
      <c r="M202" s="654"/>
      <c r="N202" s="655"/>
      <c r="O202" s="650"/>
      <c r="P202" s="650"/>
      <c r="Q202" s="650"/>
      <c r="R202" s="650"/>
      <c r="S202" s="650"/>
      <c r="T202" s="650"/>
      <c r="U202" s="650"/>
      <c r="V202" s="650"/>
      <c r="W202" s="650"/>
      <c r="X202" s="650"/>
      <c r="Y202" s="650"/>
      <c r="Z202" s="650"/>
      <c r="AA202" s="650"/>
    </row>
    <row r="203" spans="1:27" s="76" customFormat="1" x14ac:dyDescent="0.3">
      <c r="A203" s="644"/>
      <c r="B203" s="213"/>
      <c r="C203" s="262"/>
      <c r="D203" s="262"/>
      <c r="E203" s="303"/>
      <c r="F203" s="303"/>
      <c r="G203" s="303"/>
      <c r="H203" s="303"/>
      <c r="I203" s="303"/>
      <c r="J203" s="303"/>
      <c r="K203" s="54"/>
      <c r="L203" s="54"/>
      <c r="M203" s="652"/>
      <c r="N203" s="653"/>
      <c r="O203" s="650"/>
      <c r="P203" s="650"/>
      <c r="Q203" s="650"/>
      <c r="R203" s="650"/>
      <c r="S203" s="650"/>
      <c r="T203" s="650"/>
      <c r="U203" s="650"/>
      <c r="V203" s="650"/>
      <c r="W203" s="650"/>
      <c r="X203" s="650"/>
      <c r="Y203" s="650"/>
      <c r="Z203" s="650"/>
      <c r="AA203" s="650"/>
    </row>
    <row r="204" spans="1:27" x14ac:dyDescent="0.3">
      <c r="A204" s="644"/>
      <c r="B204" s="475" t="s">
        <v>385</v>
      </c>
      <c r="C204" s="607" t="s">
        <v>545</v>
      </c>
      <c r="D204" s="262"/>
      <c r="E204" s="303"/>
      <c r="F204" s="303"/>
      <c r="G204" s="303"/>
      <c r="H204" s="304">
        <v>0</v>
      </c>
      <c r="I204" s="303"/>
      <c r="J204" s="303"/>
      <c r="K204" s="54"/>
      <c r="L204" s="54"/>
      <c r="M204" s="652"/>
      <c r="N204" s="653"/>
      <c r="O204" s="650"/>
      <c r="P204" s="643"/>
      <c r="Q204" s="643"/>
      <c r="R204" s="643"/>
      <c r="S204" s="643"/>
      <c r="T204" s="643"/>
      <c r="U204" s="643"/>
      <c r="V204" s="643"/>
      <c r="W204" s="643"/>
      <c r="X204" s="643"/>
      <c r="Y204" s="643"/>
      <c r="Z204" s="643"/>
      <c r="AA204" s="643"/>
    </row>
    <row r="205" spans="1:27" s="76" customFormat="1" x14ac:dyDescent="0.3">
      <c r="A205" s="663"/>
      <c r="B205" s="218"/>
      <c r="C205" s="261"/>
      <c r="D205" s="261"/>
      <c r="E205" s="308"/>
      <c r="F205" s="308"/>
      <c r="G205" s="308"/>
      <c r="H205" s="308"/>
      <c r="I205" s="308"/>
      <c r="J205" s="308"/>
      <c r="K205" s="65"/>
      <c r="L205" s="65"/>
      <c r="M205" s="664"/>
      <c r="N205" s="665"/>
      <c r="O205" s="650"/>
      <c r="P205" s="650"/>
      <c r="Q205" s="650"/>
      <c r="R205" s="650"/>
      <c r="S205" s="650"/>
      <c r="T205" s="650"/>
      <c r="U205" s="650"/>
      <c r="V205" s="650"/>
      <c r="W205" s="650"/>
      <c r="X205" s="650"/>
      <c r="Y205" s="650"/>
      <c r="Z205" s="650"/>
      <c r="AA205" s="650"/>
    </row>
    <row r="206" spans="1:27" s="101" customFormat="1" x14ac:dyDescent="0.3">
      <c r="A206" s="666"/>
      <c r="B206" s="214"/>
      <c r="C206" s="601"/>
      <c r="D206" s="601"/>
      <c r="E206" s="667"/>
      <c r="F206" s="667"/>
      <c r="G206" s="667"/>
      <c r="H206" s="667"/>
      <c r="I206" s="667"/>
      <c r="J206" s="667"/>
      <c r="K206" s="668"/>
      <c r="L206" s="668"/>
      <c r="M206" s="669"/>
      <c r="N206" s="670"/>
      <c r="O206" s="650"/>
      <c r="P206" s="650"/>
      <c r="Q206" s="650"/>
      <c r="R206" s="650"/>
      <c r="S206" s="650"/>
      <c r="T206" s="650"/>
      <c r="U206" s="650"/>
      <c r="V206" s="650"/>
      <c r="W206" s="650"/>
      <c r="X206" s="650"/>
      <c r="Y206" s="650"/>
      <c r="Z206" s="650"/>
      <c r="AA206" s="650"/>
    </row>
    <row r="207" spans="1:27" s="101" customFormat="1" x14ac:dyDescent="0.3">
      <c r="A207" s="671"/>
      <c r="B207" s="213">
        <v>6</v>
      </c>
      <c r="C207" s="225" t="s">
        <v>546</v>
      </c>
      <c r="D207" s="225"/>
      <c r="E207" s="672"/>
      <c r="F207" s="672"/>
      <c r="G207" s="672"/>
      <c r="H207" s="672"/>
      <c r="I207" s="672"/>
      <c r="J207" s="672"/>
      <c r="K207" s="673"/>
      <c r="L207" s="673"/>
      <c r="M207" s="652"/>
      <c r="N207" s="653"/>
      <c r="O207" s="650"/>
      <c r="P207" s="650"/>
      <c r="Q207" s="650"/>
      <c r="R207" s="650"/>
      <c r="S207" s="650"/>
      <c r="T207" s="650"/>
      <c r="U207" s="650"/>
      <c r="V207" s="650"/>
      <c r="W207" s="650"/>
      <c r="X207" s="650"/>
      <c r="Y207" s="650"/>
      <c r="Z207" s="650"/>
      <c r="AA207" s="650"/>
    </row>
    <row r="208" spans="1:27" s="101" customFormat="1" x14ac:dyDescent="0.3">
      <c r="A208" s="671"/>
      <c r="B208" s="475" t="s">
        <v>407</v>
      </c>
      <c r="C208" s="225" t="s">
        <v>547</v>
      </c>
      <c r="D208" s="225"/>
      <c r="E208" s="672"/>
      <c r="F208" s="672"/>
      <c r="G208" s="672"/>
      <c r="H208" s="672"/>
      <c r="I208" s="672"/>
      <c r="J208" s="672"/>
      <c r="K208" s="673"/>
      <c r="L208" s="673"/>
      <c r="M208" s="652"/>
      <c r="N208" s="653"/>
      <c r="O208" s="650"/>
      <c r="P208" s="650"/>
      <c r="Q208" s="650"/>
      <c r="R208" s="650"/>
      <c r="S208" s="650"/>
      <c r="T208" s="650"/>
      <c r="U208" s="650"/>
      <c r="V208" s="650"/>
      <c r="W208" s="650"/>
      <c r="X208" s="650"/>
      <c r="Y208" s="650"/>
      <c r="Z208" s="650"/>
      <c r="AA208" s="650"/>
    </row>
    <row r="209" spans="1:27" s="416" customFormat="1" x14ac:dyDescent="0.3">
      <c r="A209" s="671"/>
      <c r="B209" s="213"/>
      <c r="C209" s="474" t="s">
        <v>548</v>
      </c>
      <c r="D209" s="607"/>
      <c r="E209" s="672"/>
      <c r="F209" s="672"/>
      <c r="G209" s="304">
        <v>0</v>
      </c>
      <c r="H209" s="304">
        <v>0</v>
      </c>
      <c r="I209" s="304">
        <v>0</v>
      </c>
      <c r="J209" s="304">
        <v>0</v>
      </c>
      <c r="K209" s="304">
        <v>0</v>
      </c>
      <c r="L209" s="304">
        <v>0</v>
      </c>
      <c r="M209" s="652"/>
      <c r="N209" s="653"/>
      <c r="O209" s="650"/>
      <c r="P209" s="643"/>
      <c r="Q209" s="643"/>
      <c r="R209" s="643"/>
      <c r="S209" s="643"/>
      <c r="T209" s="643"/>
      <c r="U209" s="643"/>
      <c r="V209" s="643"/>
      <c r="W209" s="643"/>
      <c r="X209" s="643"/>
      <c r="Y209" s="643"/>
      <c r="Z209" s="643"/>
      <c r="AA209" s="643"/>
    </row>
    <row r="210" spans="1:27" s="416" customFormat="1" x14ac:dyDescent="0.3">
      <c r="A210" s="671"/>
      <c r="B210" s="213"/>
      <c r="C210" s="474" t="s">
        <v>549</v>
      </c>
      <c r="D210" s="607"/>
      <c r="E210" s="672"/>
      <c r="F210" s="672"/>
      <c r="G210" s="304">
        <v>0</v>
      </c>
      <c r="H210" s="304">
        <v>0</v>
      </c>
      <c r="I210" s="304">
        <v>0</v>
      </c>
      <c r="J210" s="304">
        <v>0</v>
      </c>
      <c r="K210" s="304">
        <v>0</v>
      </c>
      <c r="L210" s="304">
        <v>0</v>
      </c>
      <c r="M210" s="652"/>
      <c r="N210" s="653"/>
      <c r="O210" s="650"/>
      <c r="P210" s="643"/>
      <c r="Q210" s="643"/>
      <c r="R210" s="643"/>
      <c r="S210" s="643"/>
      <c r="T210" s="643"/>
      <c r="U210" s="643"/>
      <c r="V210" s="643"/>
      <c r="W210" s="643"/>
      <c r="X210" s="643"/>
      <c r="Y210" s="643"/>
      <c r="Z210" s="643"/>
      <c r="AA210" s="643"/>
    </row>
    <row r="211" spans="1:27" s="101" customFormat="1" x14ac:dyDescent="0.3">
      <c r="A211" s="671"/>
      <c r="B211" s="213"/>
      <c r="C211" s="474"/>
      <c r="D211" s="607"/>
      <c r="E211" s="672"/>
      <c r="F211" s="672"/>
      <c r="G211" s="672"/>
      <c r="H211" s="672"/>
      <c r="I211" s="672"/>
      <c r="J211" s="672"/>
      <c r="K211" s="673"/>
      <c r="L211" s="673"/>
      <c r="M211" s="652"/>
      <c r="N211" s="653"/>
      <c r="O211" s="650"/>
      <c r="P211" s="650"/>
      <c r="Q211" s="650"/>
      <c r="R211" s="650"/>
      <c r="S211" s="650"/>
      <c r="T211" s="650"/>
      <c r="U211" s="650"/>
      <c r="V211" s="650"/>
      <c r="W211" s="650"/>
      <c r="X211" s="650"/>
      <c r="Y211" s="650"/>
      <c r="Z211" s="650"/>
      <c r="AA211" s="650"/>
    </row>
    <row r="212" spans="1:27" s="101" customFormat="1" x14ac:dyDescent="0.3">
      <c r="A212" s="671"/>
      <c r="B212" s="475" t="s">
        <v>409</v>
      </c>
      <c r="C212" s="224" t="s">
        <v>550</v>
      </c>
      <c r="D212" s="225"/>
      <c r="E212" s="672"/>
      <c r="F212" s="672"/>
      <c r="G212" s="672"/>
      <c r="H212" s="672"/>
      <c r="I212" s="672"/>
      <c r="J212" s="672"/>
      <c r="K212" s="673"/>
      <c r="L212" s="673"/>
      <c r="M212" s="652"/>
      <c r="N212" s="653"/>
      <c r="O212" s="650"/>
      <c r="P212" s="650"/>
      <c r="Q212" s="650"/>
      <c r="R212" s="650"/>
      <c r="S212" s="650"/>
      <c r="T212" s="650"/>
      <c r="U212" s="650"/>
      <c r="V212" s="650"/>
      <c r="W212" s="650"/>
      <c r="X212" s="650"/>
      <c r="Y212" s="650"/>
      <c r="Z212" s="650"/>
      <c r="AA212" s="650"/>
    </row>
    <row r="213" spans="1:27" s="416" customFormat="1" x14ac:dyDescent="0.3">
      <c r="A213" s="671"/>
      <c r="B213" s="213"/>
      <c r="C213" s="474" t="s">
        <v>551</v>
      </c>
      <c r="D213" s="652"/>
      <c r="E213" s="672"/>
      <c r="F213" s="672"/>
      <c r="G213" s="446">
        <v>0</v>
      </c>
      <c r="H213" s="672"/>
      <c r="I213" s="446">
        <v>0</v>
      </c>
      <c r="J213" s="446">
        <v>0</v>
      </c>
      <c r="K213" s="446">
        <v>0</v>
      </c>
      <c r="L213" s="446">
        <v>0</v>
      </c>
      <c r="M213" s="652"/>
      <c r="N213" s="653"/>
      <c r="O213" s="650"/>
      <c r="P213" s="643"/>
      <c r="Q213" s="643"/>
      <c r="R213" s="643"/>
      <c r="S213" s="643"/>
      <c r="T213" s="643"/>
      <c r="U213" s="643"/>
      <c r="V213" s="643"/>
      <c r="W213" s="643"/>
      <c r="X213" s="643"/>
      <c r="Y213" s="643"/>
      <c r="Z213" s="643"/>
      <c r="AA213" s="643"/>
    </row>
    <row r="214" spans="1:27" s="416" customFormat="1" x14ac:dyDescent="0.3">
      <c r="A214" s="671"/>
      <c r="B214" s="213"/>
      <c r="C214" s="607" t="s">
        <v>552</v>
      </c>
      <c r="D214" s="652"/>
      <c r="E214" s="672"/>
      <c r="F214" s="672"/>
      <c r="G214" s="446">
        <v>0</v>
      </c>
      <c r="H214" s="672"/>
      <c r="I214" s="446">
        <v>0</v>
      </c>
      <c r="J214" s="446">
        <v>0</v>
      </c>
      <c r="K214" s="446">
        <v>0</v>
      </c>
      <c r="L214" s="446">
        <v>0</v>
      </c>
      <c r="M214" s="652"/>
      <c r="N214" s="653"/>
      <c r="O214" s="650"/>
      <c r="P214" s="643"/>
      <c r="Q214" s="643"/>
      <c r="R214" s="643"/>
      <c r="S214" s="643"/>
      <c r="T214" s="643"/>
      <c r="U214" s="643"/>
      <c r="V214" s="643"/>
      <c r="W214" s="643"/>
      <c r="X214" s="643"/>
      <c r="Y214" s="643"/>
      <c r="Z214" s="643"/>
      <c r="AA214" s="643"/>
    </row>
    <row r="215" spans="1:27" s="416" customFormat="1" x14ac:dyDescent="0.3">
      <c r="A215" s="671"/>
      <c r="B215" s="213"/>
      <c r="C215" s="607" t="s">
        <v>553</v>
      </c>
      <c r="D215" s="652"/>
      <c r="E215" s="672"/>
      <c r="F215" s="672"/>
      <c r="G215" s="446">
        <v>0</v>
      </c>
      <c r="H215" s="672"/>
      <c r="I215" s="446">
        <v>0</v>
      </c>
      <c r="J215" s="446">
        <v>0</v>
      </c>
      <c r="K215" s="446">
        <v>0</v>
      </c>
      <c r="L215" s="446">
        <v>0</v>
      </c>
      <c r="M215" s="652"/>
      <c r="N215" s="653"/>
      <c r="O215" s="650"/>
      <c r="P215" s="643"/>
      <c r="Q215" s="643"/>
      <c r="R215" s="643"/>
      <c r="S215" s="643"/>
      <c r="T215" s="643"/>
      <c r="U215" s="643"/>
      <c r="V215" s="643"/>
      <c r="W215" s="643"/>
      <c r="X215" s="643"/>
      <c r="Y215" s="643"/>
      <c r="Z215" s="643"/>
      <c r="AA215" s="643"/>
    </row>
    <row r="216" spans="1:27" s="416" customFormat="1" x14ac:dyDescent="0.3">
      <c r="A216" s="671"/>
      <c r="B216" s="213"/>
      <c r="C216" s="607" t="s">
        <v>554</v>
      </c>
      <c r="D216" s="652"/>
      <c r="E216" s="672"/>
      <c r="F216" s="672"/>
      <c r="G216" s="446">
        <v>0</v>
      </c>
      <c r="H216" s="672"/>
      <c r="I216" s="446">
        <v>0</v>
      </c>
      <c r="J216" s="446">
        <v>0</v>
      </c>
      <c r="K216" s="446">
        <v>0</v>
      </c>
      <c r="L216" s="446">
        <v>0</v>
      </c>
      <c r="M216" s="652"/>
      <c r="N216" s="653"/>
      <c r="O216" s="650"/>
      <c r="P216" s="643"/>
      <c r="Q216" s="643"/>
      <c r="R216" s="643"/>
      <c r="S216" s="643"/>
      <c r="T216" s="643"/>
      <c r="U216" s="643"/>
      <c r="V216" s="643"/>
      <c r="W216" s="643"/>
      <c r="X216" s="643"/>
      <c r="Y216" s="643"/>
      <c r="Z216" s="643"/>
      <c r="AA216" s="643"/>
    </row>
    <row r="217" spans="1:27" s="416" customFormat="1" x14ac:dyDescent="0.3">
      <c r="A217" s="671"/>
      <c r="B217" s="213"/>
      <c r="C217" s="607" t="s">
        <v>555</v>
      </c>
      <c r="D217" s="652"/>
      <c r="E217" s="672"/>
      <c r="F217" s="672"/>
      <c r="G217" s="446">
        <v>0</v>
      </c>
      <c r="H217" s="672"/>
      <c r="I217" s="446">
        <v>0</v>
      </c>
      <c r="J217" s="446">
        <v>0</v>
      </c>
      <c r="K217" s="446">
        <v>0</v>
      </c>
      <c r="L217" s="446">
        <v>0</v>
      </c>
      <c r="M217" s="652"/>
      <c r="N217" s="653"/>
      <c r="O217" s="650"/>
      <c r="P217" s="643"/>
      <c r="Q217" s="643"/>
      <c r="R217" s="643"/>
      <c r="S217" s="643"/>
      <c r="T217" s="643"/>
      <c r="U217" s="643"/>
      <c r="V217" s="643"/>
      <c r="W217" s="643"/>
      <c r="X217" s="643"/>
      <c r="Y217" s="643"/>
      <c r="Z217" s="643"/>
      <c r="AA217" s="643"/>
    </row>
    <row r="218" spans="1:27" s="101" customFormat="1" x14ac:dyDescent="0.3">
      <c r="A218" s="671"/>
      <c r="B218" s="213"/>
      <c r="C218" s="607"/>
      <c r="D218" s="652"/>
      <c r="E218" s="672"/>
      <c r="F218" s="672"/>
      <c r="G218" s="673"/>
      <c r="H218" s="672"/>
      <c r="I218" s="672"/>
      <c r="J218" s="672"/>
      <c r="K218" s="673"/>
      <c r="L218" s="673"/>
      <c r="M218" s="652"/>
      <c r="N218" s="653"/>
      <c r="O218" s="650"/>
      <c r="P218" s="650"/>
      <c r="Q218" s="650"/>
      <c r="R218" s="650"/>
      <c r="S218" s="650"/>
      <c r="T218" s="650"/>
      <c r="U218" s="650"/>
      <c r="V218" s="650"/>
      <c r="W218" s="650"/>
      <c r="X218" s="650"/>
      <c r="Y218" s="650"/>
      <c r="Z218" s="650"/>
      <c r="AA218" s="650"/>
    </row>
    <row r="219" spans="1:27" s="101" customFormat="1" x14ac:dyDescent="0.3">
      <c r="A219" s="671"/>
      <c r="B219" s="475" t="s">
        <v>411</v>
      </c>
      <c r="C219" s="225" t="s">
        <v>556</v>
      </c>
      <c r="D219" s="652"/>
      <c r="E219" s="672"/>
      <c r="F219" s="672"/>
      <c r="G219" s="673"/>
      <c r="H219" s="672"/>
      <c r="I219" s="672"/>
      <c r="J219" s="672"/>
      <c r="K219" s="673"/>
      <c r="L219" s="673"/>
      <c r="M219" s="652"/>
      <c r="N219" s="653"/>
      <c r="O219" s="650"/>
      <c r="P219" s="650"/>
      <c r="Q219" s="650"/>
      <c r="R219" s="650"/>
      <c r="S219" s="650"/>
      <c r="T219" s="650"/>
      <c r="U219" s="650"/>
      <c r="V219" s="650"/>
      <c r="W219" s="650"/>
      <c r="X219" s="650"/>
      <c r="Y219" s="650"/>
      <c r="Z219" s="650"/>
      <c r="AA219" s="650"/>
    </row>
    <row r="220" spans="1:27" s="416" customFormat="1" x14ac:dyDescent="0.3">
      <c r="A220" s="425"/>
      <c r="B220" s="422"/>
      <c r="C220" s="47" t="s">
        <v>557</v>
      </c>
      <c r="D220" s="652"/>
      <c r="E220" s="672"/>
      <c r="F220" s="672"/>
      <c r="G220" s="446">
        <v>0</v>
      </c>
      <c r="H220" s="672"/>
      <c r="I220" s="446">
        <v>0</v>
      </c>
      <c r="J220" s="446">
        <v>0</v>
      </c>
      <c r="K220" s="446">
        <v>0</v>
      </c>
      <c r="L220" s="446">
        <v>0</v>
      </c>
      <c r="M220" s="652"/>
      <c r="N220" s="653"/>
      <c r="O220" s="643"/>
      <c r="P220" s="643"/>
      <c r="Q220" s="643"/>
      <c r="R220" s="643"/>
      <c r="S220" s="643"/>
      <c r="T220" s="643"/>
      <c r="U220" s="643"/>
      <c r="V220" s="643"/>
      <c r="W220" s="643"/>
      <c r="X220" s="643"/>
      <c r="Y220" s="643"/>
      <c r="Z220" s="643"/>
      <c r="AA220" s="643"/>
    </row>
    <row r="221" spans="1:27" s="416" customFormat="1" x14ac:dyDescent="0.3">
      <c r="A221" s="425"/>
      <c r="B221" s="422"/>
      <c r="C221" s="47" t="s">
        <v>558</v>
      </c>
      <c r="D221" s="652"/>
      <c r="E221" s="672"/>
      <c r="F221" s="672"/>
      <c r="G221" s="446">
        <v>0</v>
      </c>
      <c r="H221" s="672"/>
      <c r="I221" s="446">
        <v>0</v>
      </c>
      <c r="J221" s="446">
        <v>0</v>
      </c>
      <c r="K221" s="446">
        <v>0</v>
      </c>
      <c r="L221" s="446">
        <v>0</v>
      </c>
      <c r="M221" s="652"/>
      <c r="N221" s="653"/>
      <c r="O221" s="643"/>
      <c r="P221" s="643"/>
      <c r="Q221" s="643"/>
      <c r="R221" s="643"/>
      <c r="S221" s="643"/>
      <c r="T221" s="643"/>
      <c r="U221" s="643"/>
      <c r="V221" s="643"/>
      <c r="W221" s="643"/>
      <c r="X221" s="643"/>
      <c r="Y221" s="643"/>
      <c r="Z221" s="643"/>
      <c r="AA221" s="643"/>
    </row>
    <row r="222" spans="1:27" s="416" customFormat="1" x14ac:dyDescent="0.3">
      <c r="A222" s="425"/>
      <c r="B222" s="422"/>
      <c r="C222" s="47" t="s">
        <v>559</v>
      </c>
      <c r="D222" s="652"/>
      <c r="E222" s="672"/>
      <c r="F222" s="672"/>
      <c r="G222" s="304">
        <v>0</v>
      </c>
      <c r="H222" s="672"/>
      <c r="I222" s="304">
        <v>0</v>
      </c>
      <c r="J222" s="304">
        <v>0</v>
      </c>
      <c r="K222" s="304">
        <v>0</v>
      </c>
      <c r="L222" s="304">
        <v>0</v>
      </c>
      <c r="M222" s="652"/>
      <c r="N222" s="653"/>
      <c r="O222" s="643"/>
      <c r="P222" s="643"/>
      <c r="Q222" s="643"/>
      <c r="R222" s="643"/>
      <c r="S222" s="643"/>
      <c r="T222" s="643"/>
      <c r="U222" s="643"/>
      <c r="V222" s="643"/>
      <c r="W222" s="643"/>
      <c r="X222" s="643"/>
      <c r="Y222" s="643"/>
      <c r="Z222" s="643"/>
      <c r="AA222" s="643"/>
    </row>
    <row r="223" spans="1:27" s="60" customFormat="1" x14ac:dyDescent="0.3">
      <c r="A223" s="641"/>
      <c r="B223" s="213"/>
      <c r="C223" s="34"/>
      <c r="D223" s="652"/>
      <c r="E223" s="672"/>
      <c r="F223" s="672"/>
      <c r="G223" s="317"/>
      <c r="H223" s="672"/>
      <c r="I223" s="317"/>
      <c r="J223" s="317"/>
      <c r="K223" s="59"/>
      <c r="L223" s="59"/>
      <c r="M223" s="654"/>
      <c r="N223" s="655"/>
      <c r="O223" s="639"/>
      <c r="P223" s="104"/>
      <c r="Q223" s="104"/>
      <c r="R223" s="104"/>
      <c r="S223" s="639"/>
      <c r="T223" s="639"/>
      <c r="U223" s="639"/>
      <c r="V223" s="639"/>
      <c r="W223" s="639"/>
      <c r="X223" s="639"/>
      <c r="Y223" s="639"/>
      <c r="Z223" s="639"/>
      <c r="AA223" s="639"/>
    </row>
    <row r="224" spans="1:27" s="60" customFormat="1" x14ac:dyDescent="0.3">
      <c r="A224" s="641"/>
      <c r="B224" s="475" t="s">
        <v>413</v>
      </c>
      <c r="C224" s="109" t="s">
        <v>560</v>
      </c>
      <c r="D224" s="332" t="s">
        <v>435</v>
      </c>
      <c r="E224" s="317"/>
      <c r="F224" s="317"/>
      <c r="G224" s="317"/>
      <c r="H224" s="672"/>
      <c r="I224" s="577"/>
      <c r="J224" s="577"/>
      <c r="K224" s="578"/>
      <c r="L224" s="578"/>
      <c r="M224" s="219" t="s">
        <v>473</v>
      </c>
      <c r="N224" s="655"/>
      <c r="O224" s="639"/>
      <c r="P224" s="104"/>
      <c r="Q224" s="104"/>
      <c r="R224" s="104"/>
      <c r="S224" s="639"/>
      <c r="T224" s="639"/>
      <c r="U224" s="639"/>
      <c r="V224" s="639"/>
      <c r="W224" s="639"/>
      <c r="X224" s="639"/>
      <c r="Y224" s="639"/>
      <c r="Z224" s="639"/>
      <c r="AA224" s="639"/>
    </row>
    <row r="225" spans="1:27" s="410" customFormat="1" x14ac:dyDescent="0.25">
      <c r="A225" s="641"/>
      <c r="B225" s="475"/>
      <c r="C225" s="696" t="s">
        <v>561</v>
      </c>
      <c r="D225" s="466"/>
      <c r="E225" s="317"/>
      <c r="F225" s="317"/>
      <c r="G225" s="317"/>
      <c r="H225" s="317"/>
      <c r="I225" s="304">
        <v>0</v>
      </c>
      <c r="J225" s="304">
        <v>0</v>
      </c>
      <c r="K225" s="304">
        <v>0</v>
      </c>
      <c r="L225" s="304">
        <v>0</v>
      </c>
      <c r="M225" s="220" t="s">
        <v>435</v>
      </c>
      <c r="N225" s="655"/>
      <c r="O225" s="639"/>
      <c r="P225" s="418"/>
      <c r="Q225" s="418"/>
      <c r="R225" s="418"/>
      <c r="S225" s="656"/>
      <c r="T225" s="656"/>
      <c r="U225" s="656"/>
      <c r="V225" s="656"/>
      <c r="W225" s="656"/>
      <c r="X225" s="656"/>
      <c r="Y225" s="656"/>
      <c r="Z225" s="656"/>
      <c r="AA225" s="656"/>
    </row>
    <row r="226" spans="1:27" s="410" customFormat="1" x14ac:dyDescent="0.25">
      <c r="A226" s="641"/>
      <c r="B226" s="475"/>
      <c r="C226" s="696" t="s">
        <v>562</v>
      </c>
      <c r="D226" s="466"/>
      <c r="E226" s="317"/>
      <c r="F226" s="317"/>
      <c r="G226" s="317"/>
      <c r="H226" s="317"/>
      <c r="I226" s="304">
        <v>0</v>
      </c>
      <c r="J226" s="304">
        <v>0</v>
      </c>
      <c r="K226" s="304">
        <v>0</v>
      </c>
      <c r="L226" s="304">
        <v>0</v>
      </c>
      <c r="M226" s="220" t="s">
        <v>435</v>
      </c>
      <c r="N226" s="655"/>
      <c r="O226" s="639"/>
      <c r="P226" s="418"/>
      <c r="Q226" s="418"/>
      <c r="R226" s="418"/>
      <c r="S226" s="656"/>
      <c r="T226" s="656"/>
      <c r="U226" s="656"/>
      <c r="V226" s="656"/>
      <c r="W226" s="656"/>
      <c r="X226" s="656"/>
      <c r="Y226" s="656"/>
      <c r="Z226" s="656"/>
      <c r="AA226" s="656"/>
    </row>
    <row r="227" spans="1:27" s="410" customFormat="1" x14ac:dyDescent="0.25">
      <c r="A227" s="641"/>
      <c r="B227" s="475"/>
      <c r="C227" s="696" t="s">
        <v>563</v>
      </c>
      <c r="D227" s="466"/>
      <c r="E227" s="317"/>
      <c r="F227" s="317"/>
      <c r="G227" s="317"/>
      <c r="H227" s="317"/>
      <c r="I227" s="304">
        <v>0</v>
      </c>
      <c r="J227" s="304">
        <v>0</v>
      </c>
      <c r="K227" s="304">
        <v>0</v>
      </c>
      <c r="L227" s="304">
        <v>0</v>
      </c>
      <c r="M227" s="220" t="s">
        <v>435</v>
      </c>
      <c r="N227" s="655"/>
      <c r="O227" s="639"/>
      <c r="P227" s="418"/>
      <c r="Q227" s="418"/>
      <c r="R227" s="418"/>
      <c r="S227" s="656"/>
      <c r="T227" s="656"/>
      <c r="U227" s="656"/>
      <c r="V227" s="656"/>
      <c r="W227" s="656"/>
      <c r="X227" s="656"/>
      <c r="Y227" s="656"/>
      <c r="Z227" s="656"/>
      <c r="AA227" s="656"/>
    </row>
    <row r="228" spans="1:27" s="410" customFormat="1" x14ac:dyDescent="0.25">
      <c r="A228" s="641"/>
      <c r="B228" s="475"/>
      <c r="C228" s="696" t="s">
        <v>564</v>
      </c>
      <c r="D228" s="466"/>
      <c r="E228" s="317"/>
      <c r="F228" s="317"/>
      <c r="G228" s="317"/>
      <c r="H228" s="317"/>
      <c r="I228" s="304">
        <v>0</v>
      </c>
      <c r="J228" s="304">
        <v>0</v>
      </c>
      <c r="K228" s="304">
        <v>0</v>
      </c>
      <c r="L228" s="304">
        <v>0</v>
      </c>
      <c r="M228" s="220" t="s">
        <v>435</v>
      </c>
      <c r="N228" s="655"/>
      <c r="O228" s="639"/>
      <c r="P228" s="418"/>
      <c r="Q228" s="418"/>
      <c r="R228" s="418"/>
      <c r="S228" s="656"/>
      <c r="T228" s="656"/>
      <c r="U228" s="656"/>
      <c r="V228" s="656"/>
      <c r="W228" s="656"/>
      <c r="X228" s="656"/>
      <c r="Y228" s="656"/>
      <c r="Z228" s="656"/>
      <c r="AA228" s="656"/>
    </row>
    <row r="229" spans="1:27" s="410" customFormat="1" hidden="1" x14ac:dyDescent="0.35">
      <c r="A229" s="641"/>
      <c r="B229" s="475"/>
      <c r="C229" s="47"/>
      <c r="D229" s="466"/>
      <c r="E229" s="304"/>
      <c r="F229" s="304"/>
      <c r="G229" s="317"/>
      <c r="H229" s="317"/>
      <c r="I229" s="304"/>
      <c r="J229" s="304"/>
      <c r="K229" s="55"/>
      <c r="L229" s="55"/>
      <c r="M229" s="220" t="s">
        <v>435</v>
      </c>
      <c r="N229" s="655"/>
      <c r="O229" s="639"/>
      <c r="P229" s="418"/>
      <c r="Q229" s="418"/>
      <c r="R229" s="418"/>
      <c r="S229" s="656"/>
      <c r="T229" s="656"/>
      <c r="U229" s="656"/>
      <c r="V229" s="656"/>
      <c r="W229" s="656"/>
      <c r="X229" s="656"/>
      <c r="Y229" s="656"/>
      <c r="Z229" s="656"/>
      <c r="AA229" s="656"/>
    </row>
    <row r="230" spans="1:27" s="410" customFormat="1" x14ac:dyDescent="0.3">
      <c r="A230" s="641"/>
      <c r="B230" s="475"/>
      <c r="C230" s="474" t="s">
        <v>565</v>
      </c>
      <c r="D230" s="466"/>
      <c r="E230" s="303"/>
      <c r="F230" s="303"/>
      <c r="G230" s="317"/>
      <c r="H230" s="317"/>
      <c r="I230" s="302">
        <f>SUM(I225:I229)</f>
        <v>0</v>
      </c>
      <c r="J230" s="302">
        <f t="shared" ref="J230:L230" si="20">SUM(J225:J229)</f>
        <v>0</v>
      </c>
      <c r="K230" s="302">
        <f t="shared" si="20"/>
        <v>0</v>
      </c>
      <c r="L230" s="302">
        <f t="shared" si="20"/>
        <v>0</v>
      </c>
      <c r="M230" s="646"/>
      <c r="N230" s="655"/>
      <c r="O230" s="639"/>
      <c r="P230" s="418"/>
      <c r="Q230" s="418"/>
      <c r="R230" s="418"/>
      <c r="S230" s="656"/>
      <c r="T230" s="656"/>
      <c r="U230" s="656"/>
      <c r="V230" s="656"/>
      <c r="W230" s="656"/>
      <c r="X230" s="656"/>
      <c r="Y230" s="656"/>
      <c r="Z230" s="656"/>
      <c r="AA230" s="656"/>
    </row>
    <row r="231" spans="1:27" s="60" customFormat="1" x14ac:dyDescent="0.3">
      <c r="A231" s="641"/>
      <c r="B231" s="213"/>
      <c r="C231" s="128"/>
      <c r="D231" s="271"/>
      <c r="E231" s="672"/>
      <c r="F231" s="672"/>
      <c r="G231" s="672"/>
      <c r="H231" s="674"/>
      <c r="I231" s="674"/>
      <c r="J231" s="674"/>
      <c r="K231" s="675"/>
      <c r="L231" s="675"/>
      <c r="M231" s="652"/>
      <c r="N231" s="655"/>
      <c r="O231" s="639"/>
      <c r="P231" s="104"/>
      <c r="Q231" s="104"/>
      <c r="R231" s="104"/>
      <c r="S231" s="639"/>
      <c r="T231" s="639"/>
      <c r="U231" s="639"/>
      <c r="V231" s="639"/>
      <c r="W231" s="639"/>
      <c r="X231" s="639"/>
      <c r="Y231" s="639"/>
      <c r="Z231" s="639"/>
      <c r="AA231" s="639"/>
    </row>
    <row r="232" spans="1:27" s="74" customFormat="1" x14ac:dyDescent="0.35">
      <c r="A232" s="368"/>
      <c r="B232" s="369"/>
      <c r="C232" s="370"/>
      <c r="D232" s="371"/>
      <c r="E232" s="322"/>
      <c r="F232" s="322"/>
      <c r="G232" s="372"/>
      <c r="H232" s="372"/>
      <c r="I232" s="372"/>
      <c r="J232" s="372"/>
      <c r="K232" s="373"/>
      <c r="L232" s="373"/>
      <c r="M232" s="654"/>
      <c r="N232" s="655"/>
      <c r="O232" s="639"/>
      <c r="P232" s="103"/>
      <c r="Q232" s="103"/>
      <c r="R232" s="103"/>
      <c r="S232" s="103"/>
      <c r="T232" s="103"/>
      <c r="U232" s="103"/>
      <c r="V232" s="103"/>
      <c r="W232" s="103"/>
      <c r="X232" s="103"/>
      <c r="Y232" s="103"/>
      <c r="Z232" s="103"/>
      <c r="AA232" s="103"/>
    </row>
    <row r="233" spans="1:27" s="76" customFormat="1" x14ac:dyDescent="0.3">
      <c r="A233" s="646"/>
      <c r="B233" s="212">
        <v>7</v>
      </c>
      <c r="C233" s="127" t="s">
        <v>566</v>
      </c>
      <c r="D233" s="270"/>
      <c r="E233" s="662"/>
      <c r="F233" s="662"/>
      <c r="G233" s="662"/>
      <c r="H233" s="676"/>
      <c r="I233" s="676"/>
      <c r="J233" s="676"/>
      <c r="K233" s="677"/>
      <c r="L233" s="677"/>
      <c r="M233" s="648"/>
      <c r="N233" s="649"/>
      <c r="O233" s="639"/>
      <c r="P233" s="650"/>
      <c r="Q233" s="650"/>
      <c r="R233" s="650"/>
      <c r="S233" s="650"/>
      <c r="T233" s="650"/>
      <c r="U233" s="650"/>
      <c r="V233" s="650"/>
      <c r="W233" s="650"/>
      <c r="X233" s="650"/>
      <c r="Y233" s="650"/>
      <c r="Z233" s="650"/>
      <c r="AA233" s="650"/>
    </row>
    <row r="234" spans="1:27" s="76" customFormat="1" x14ac:dyDescent="0.3">
      <c r="A234" s="644"/>
      <c r="B234" s="217" t="s">
        <v>327</v>
      </c>
      <c r="C234" s="128" t="s">
        <v>567</v>
      </c>
      <c r="D234" s="271"/>
      <c r="E234" s="672"/>
      <c r="F234" s="672"/>
      <c r="G234" s="672"/>
      <c r="H234" s="674"/>
      <c r="I234" s="674"/>
      <c r="J234" s="674"/>
      <c r="K234" s="675"/>
      <c r="L234" s="675"/>
      <c r="M234" s="652"/>
      <c r="N234" s="653"/>
      <c r="O234" s="639"/>
      <c r="P234" s="650"/>
      <c r="Q234" s="650"/>
      <c r="R234" s="650"/>
      <c r="S234" s="650"/>
      <c r="T234" s="650"/>
      <c r="U234" s="650"/>
      <c r="V234" s="650"/>
      <c r="W234" s="650"/>
      <c r="X234" s="650"/>
      <c r="Y234" s="650"/>
      <c r="Z234" s="650"/>
      <c r="AA234" s="650"/>
    </row>
    <row r="235" spans="1:27" s="76" customFormat="1" x14ac:dyDescent="0.3">
      <c r="A235" s="644"/>
      <c r="B235" s="213"/>
      <c r="C235" s="474" t="s">
        <v>568</v>
      </c>
      <c r="D235" s="606"/>
      <c r="E235" s="672"/>
      <c r="F235" s="672"/>
      <c r="G235" s="672"/>
      <c r="H235" s="325">
        <f>Tables1_3!E186-Tables1_3!G186</f>
        <v>0</v>
      </c>
      <c r="I235" s="325">
        <f>Tables1_3!G186-Tables1_3!H186</f>
        <v>0</v>
      </c>
      <c r="J235" s="325">
        <f>Tables1_3!H186-Tables1_3!I186</f>
        <v>0</v>
      </c>
      <c r="K235" s="85">
        <f>Tables1_3!I186-Tables1_3!J186</f>
        <v>0</v>
      </c>
      <c r="L235" s="85">
        <f>Tables1_3!J186-Tables1_3!K186</f>
        <v>0</v>
      </c>
      <c r="M235" s="652"/>
      <c r="N235" s="653"/>
      <c r="O235" s="650"/>
      <c r="P235" s="650"/>
      <c r="Q235" s="650"/>
      <c r="R235" s="650"/>
      <c r="S235" s="650"/>
      <c r="T235" s="650"/>
      <c r="U235" s="650"/>
      <c r="V235" s="650"/>
      <c r="W235" s="650"/>
      <c r="X235" s="650"/>
      <c r="Y235" s="650"/>
      <c r="Z235" s="650"/>
      <c r="AA235" s="650"/>
    </row>
    <row r="236" spans="1:27" s="76" customFormat="1" x14ac:dyDescent="0.3">
      <c r="A236" s="644"/>
      <c r="B236" s="213"/>
      <c r="C236" s="474" t="s">
        <v>540</v>
      </c>
      <c r="D236" s="606"/>
      <c r="E236" s="672"/>
      <c r="F236" s="672"/>
      <c r="G236" s="672"/>
      <c r="H236" s="303">
        <f>Tables1_3!G245</f>
        <v>0</v>
      </c>
      <c r="I236" s="303">
        <f>Tables1_3!H245</f>
        <v>0</v>
      </c>
      <c r="J236" s="303">
        <f>Tables1_3!I245</f>
        <v>0</v>
      </c>
      <c r="K236" s="54">
        <f>Tables1_3!J245</f>
        <v>0</v>
      </c>
      <c r="L236" s="54">
        <f>Tables1_3!K245</f>
        <v>0</v>
      </c>
      <c r="M236" s="652"/>
      <c r="N236" s="653"/>
      <c r="O236" s="650"/>
      <c r="P236" s="650"/>
      <c r="Q236" s="650"/>
      <c r="R236" s="650"/>
      <c r="S236" s="650"/>
      <c r="T236" s="650"/>
      <c r="U236" s="650"/>
      <c r="V236" s="650"/>
      <c r="W236" s="650"/>
      <c r="X236" s="650"/>
      <c r="Y236" s="650"/>
      <c r="Z236" s="650"/>
      <c r="AA236" s="650"/>
    </row>
    <row r="237" spans="1:27" s="76" customFormat="1" x14ac:dyDescent="0.3">
      <c r="A237" s="644"/>
      <c r="B237" s="213"/>
      <c r="C237" s="474" t="s">
        <v>569</v>
      </c>
      <c r="D237" s="606"/>
      <c r="E237" s="672"/>
      <c r="F237" s="672"/>
      <c r="G237" s="672"/>
      <c r="H237" s="326">
        <f>H235-H236</f>
        <v>0</v>
      </c>
      <c r="I237" s="326">
        <f>I235-I236</f>
        <v>0</v>
      </c>
      <c r="J237" s="326">
        <f>J235-J236</f>
        <v>0</v>
      </c>
      <c r="K237" s="78">
        <f>K235-K236</f>
        <v>0</v>
      </c>
      <c r="L237" s="78">
        <f>L235-L236</f>
        <v>0</v>
      </c>
      <c r="M237" s="652"/>
      <c r="N237" s="653"/>
      <c r="O237" s="650"/>
      <c r="P237" s="650"/>
      <c r="Q237" s="650"/>
      <c r="R237" s="650"/>
      <c r="S237" s="650"/>
      <c r="T237" s="650"/>
      <c r="U237" s="650"/>
      <c r="V237" s="650"/>
      <c r="W237" s="650"/>
      <c r="X237" s="650"/>
      <c r="Y237" s="650"/>
      <c r="Z237" s="650"/>
      <c r="AA237" s="650"/>
    </row>
    <row r="238" spans="1:27" x14ac:dyDescent="0.3">
      <c r="A238" s="645"/>
      <c r="B238" s="424"/>
      <c r="C238" s="47" t="s">
        <v>570</v>
      </c>
      <c r="D238" s="606"/>
      <c r="E238" s="672"/>
      <c r="F238" s="672"/>
      <c r="G238" s="672"/>
      <c r="H238" s="304">
        <v>0</v>
      </c>
      <c r="I238" s="304">
        <v>0</v>
      </c>
      <c r="J238" s="304">
        <v>0</v>
      </c>
      <c r="K238" s="304">
        <v>0</v>
      </c>
      <c r="L238" s="304">
        <v>0</v>
      </c>
      <c r="M238" s="652"/>
      <c r="N238" s="653"/>
      <c r="O238" s="643"/>
      <c r="P238" s="643"/>
      <c r="Q238" s="643"/>
      <c r="R238" s="643"/>
      <c r="S238" s="643"/>
      <c r="T238" s="643"/>
      <c r="U238" s="643"/>
      <c r="V238" s="643"/>
      <c r="W238" s="643"/>
      <c r="X238" s="643"/>
      <c r="Y238" s="643"/>
      <c r="Z238" s="643"/>
      <c r="AA238" s="643"/>
    </row>
    <row r="239" spans="1:27" x14ac:dyDescent="0.3">
      <c r="A239" s="645"/>
      <c r="B239" s="424"/>
      <c r="C239" s="47"/>
      <c r="D239" s="606"/>
      <c r="E239" s="672"/>
      <c r="F239" s="672"/>
      <c r="G239" s="672"/>
      <c r="H239" s="304">
        <v>0</v>
      </c>
      <c r="I239" s="304">
        <v>0</v>
      </c>
      <c r="J239" s="304">
        <v>0</v>
      </c>
      <c r="K239" s="304">
        <v>0</v>
      </c>
      <c r="L239" s="304">
        <v>0</v>
      </c>
      <c r="M239" s="652"/>
      <c r="N239" s="653"/>
      <c r="O239" s="643"/>
      <c r="P239" s="643"/>
      <c r="Q239" s="643"/>
      <c r="R239" s="643"/>
      <c r="S239" s="643"/>
      <c r="T239" s="643"/>
      <c r="U239" s="643"/>
      <c r="V239" s="643"/>
      <c r="W239" s="643"/>
      <c r="X239" s="643"/>
      <c r="Y239" s="643"/>
      <c r="Z239" s="643"/>
      <c r="AA239" s="643"/>
    </row>
    <row r="240" spans="1:27" s="60" customFormat="1" ht="14.25" customHeight="1" x14ac:dyDescent="0.3">
      <c r="A240" s="641"/>
      <c r="B240" s="475"/>
      <c r="C240" s="505"/>
      <c r="D240" s="606"/>
      <c r="E240" s="672"/>
      <c r="F240" s="672"/>
      <c r="G240" s="672"/>
      <c r="H240" s="431"/>
      <c r="I240" s="431"/>
      <c r="J240" s="431"/>
      <c r="K240" s="432"/>
      <c r="L240" s="432"/>
      <c r="M240" s="652"/>
      <c r="N240" s="653"/>
      <c r="O240" s="639"/>
      <c r="P240" s="104"/>
      <c r="Q240" s="104"/>
      <c r="R240" s="104"/>
      <c r="S240" s="639"/>
      <c r="T240" s="639"/>
      <c r="U240" s="639"/>
      <c r="V240" s="639"/>
      <c r="W240" s="639"/>
      <c r="X240" s="639"/>
      <c r="Y240" s="639"/>
      <c r="Z240" s="639"/>
      <c r="AA240" s="639"/>
    </row>
    <row r="241" spans="1:27" s="76" customFormat="1" x14ac:dyDescent="0.3">
      <c r="A241" s="644"/>
      <c r="B241" s="475"/>
      <c r="C241" s="170" t="s">
        <v>571</v>
      </c>
      <c r="D241" s="606"/>
      <c r="E241" s="672"/>
      <c r="F241" s="672"/>
      <c r="G241" s="672"/>
      <c r="H241" s="511">
        <f>SUM(H237:H240)</f>
        <v>0</v>
      </c>
      <c r="I241" s="511">
        <f>SUM(I237:I240)</f>
        <v>0</v>
      </c>
      <c r="J241" s="511">
        <f>SUM(J237:J240)</f>
        <v>0</v>
      </c>
      <c r="K241" s="579">
        <f>SUM(K237:K240)</f>
        <v>0</v>
      </c>
      <c r="L241" s="579">
        <f>SUM(L237:L240)</f>
        <v>0</v>
      </c>
      <c r="M241" s="652"/>
      <c r="N241" s="653"/>
      <c r="O241" s="650"/>
      <c r="P241" s="650"/>
      <c r="Q241" s="650"/>
      <c r="R241" s="650"/>
      <c r="S241" s="650"/>
      <c r="T241" s="650"/>
      <c r="U241" s="650"/>
      <c r="V241" s="650"/>
      <c r="W241" s="650"/>
      <c r="X241" s="650"/>
      <c r="Y241" s="650"/>
      <c r="Z241" s="650"/>
      <c r="AA241" s="650"/>
    </row>
    <row r="242" spans="1:27" s="76" customFormat="1" x14ac:dyDescent="0.3">
      <c r="A242" s="644"/>
      <c r="B242" s="475" t="s">
        <v>328</v>
      </c>
      <c r="C242" s="128" t="s">
        <v>572</v>
      </c>
      <c r="D242" s="606"/>
      <c r="E242" s="672"/>
      <c r="F242" s="672"/>
      <c r="G242" s="672"/>
      <c r="H242" s="674"/>
      <c r="I242" s="674"/>
      <c r="J242" s="674"/>
      <c r="K242" s="675"/>
      <c r="L242" s="675"/>
      <c r="M242" s="652"/>
      <c r="N242" s="653"/>
      <c r="O242" s="650"/>
      <c r="P242" s="650"/>
      <c r="Q242" s="650"/>
      <c r="R242" s="650"/>
      <c r="S242" s="650"/>
      <c r="T242" s="650"/>
      <c r="U242" s="650"/>
      <c r="V242" s="650"/>
      <c r="W242" s="650"/>
      <c r="X242" s="650"/>
      <c r="Y242" s="650"/>
      <c r="Z242" s="650"/>
      <c r="AA242" s="650"/>
    </row>
    <row r="243" spans="1:27" s="60" customFormat="1" x14ac:dyDescent="0.3">
      <c r="A243" s="641"/>
      <c r="B243" s="475"/>
      <c r="C243" s="474" t="s">
        <v>568</v>
      </c>
      <c r="D243" s="606"/>
      <c r="E243" s="672"/>
      <c r="F243" s="672"/>
      <c r="G243" s="672"/>
      <c r="H243" s="325">
        <f>Tables1_3!E187-Tables1_3!G187</f>
        <v>0</v>
      </c>
      <c r="I243" s="325">
        <f>Tables1_3!G187-Tables1_3!H187</f>
        <v>0</v>
      </c>
      <c r="J243" s="325">
        <f>Tables1_3!H187-Tables1_3!I187</f>
        <v>0</v>
      </c>
      <c r="K243" s="325">
        <f>Tables1_3!I187-Tables1_3!J187</f>
        <v>0</v>
      </c>
      <c r="L243" s="325">
        <f>Tables1_3!J187-Tables1_3!K187</f>
        <v>0</v>
      </c>
      <c r="M243" s="652"/>
      <c r="N243" s="653"/>
      <c r="O243" s="639"/>
      <c r="P243" s="639"/>
      <c r="Q243" s="639"/>
      <c r="R243" s="639"/>
      <c r="S243" s="639"/>
      <c r="T243" s="639"/>
      <c r="U243" s="639"/>
      <c r="V243" s="639"/>
      <c r="W243" s="639"/>
      <c r="X243" s="639"/>
      <c r="Y243" s="639"/>
      <c r="Z243" s="639"/>
      <c r="AA243" s="639"/>
    </row>
    <row r="244" spans="1:27" s="60" customFormat="1" x14ac:dyDescent="0.3">
      <c r="A244" s="641"/>
      <c r="B244" s="475"/>
      <c r="C244" s="474" t="s">
        <v>540</v>
      </c>
      <c r="D244" s="606"/>
      <c r="E244" s="672"/>
      <c r="F244" s="672"/>
      <c r="G244" s="672"/>
      <c r="H244" s="303">
        <f>Tables1_3!G246</f>
        <v>0</v>
      </c>
      <c r="I244" s="303">
        <f>Tables1_3!H246</f>
        <v>0</v>
      </c>
      <c r="J244" s="303">
        <f>Tables1_3!I246</f>
        <v>0</v>
      </c>
      <c r="K244" s="303">
        <f>Tables1_3!J246</f>
        <v>0</v>
      </c>
      <c r="L244" s="303">
        <f>Tables1_3!K246</f>
        <v>0</v>
      </c>
      <c r="M244" s="652"/>
      <c r="N244" s="653"/>
      <c r="O244" s="639"/>
      <c r="P244" s="639"/>
      <c r="Q244" s="639"/>
      <c r="R244" s="639"/>
      <c r="S244" s="639"/>
      <c r="T244" s="639"/>
      <c r="U244" s="639"/>
      <c r="V244" s="639"/>
      <c r="W244" s="639"/>
      <c r="X244" s="639"/>
      <c r="Y244" s="639"/>
      <c r="Z244" s="639"/>
      <c r="AA244" s="639"/>
    </row>
    <row r="245" spans="1:27" s="76" customFormat="1" x14ac:dyDescent="0.3">
      <c r="A245" s="644"/>
      <c r="B245" s="475"/>
      <c r="C245" s="474" t="s">
        <v>569</v>
      </c>
      <c r="D245" s="606"/>
      <c r="E245" s="672"/>
      <c r="F245" s="672"/>
      <c r="G245" s="672"/>
      <c r="H245" s="326">
        <f>H243-H244</f>
        <v>0</v>
      </c>
      <c r="I245" s="326">
        <f>I243-I244</f>
        <v>0</v>
      </c>
      <c r="J245" s="326">
        <f>J243-J244</f>
        <v>0</v>
      </c>
      <c r="K245" s="78">
        <f>K243-K244</f>
        <v>0</v>
      </c>
      <c r="L245" s="78">
        <f>L243-L244</f>
        <v>0</v>
      </c>
      <c r="M245" s="652"/>
      <c r="N245" s="653"/>
      <c r="O245" s="650"/>
      <c r="P245" s="650"/>
      <c r="Q245" s="650"/>
      <c r="R245" s="650"/>
      <c r="S245" s="650"/>
      <c r="T245" s="650"/>
      <c r="U245" s="650"/>
      <c r="V245" s="650"/>
      <c r="W245" s="650"/>
      <c r="X245" s="650"/>
      <c r="Y245" s="650"/>
      <c r="Z245" s="650"/>
      <c r="AA245" s="650"/>
    </row>
    <row r="246" spans="1:27" x14ac:dyDescent="0.3">
      <c r="A246" s="645"/>
      <c r="B246" s="608"/>
      <c r="C246" s="47" t="s">
        <v>570</v>
      </c>
      <c r="D246" s="606"/>
      <c r="E246" s="672"/>
      <c r="F246" s="672"/>
      <c r="G246" s="672"/>
      <c r="H246" s="304">
        <v>0</v>
      </c>
      <c r="I246" s="304">
        <v>0</v>
      </c>
      <c r="J246" s="304">
        <v>0</v>
      </c>
      <c r="K246" s="304">
        <v>0</v>
      </c>
      <c r="L246" s="304">
        <v>0</v>
      </c>
      <c r="M246" s="652"/>
      <c r="N246" s="653"/>
      <c r="O246" s="643"/>
      <c r="P246" s="643"/>
      <c r="Q246" s="643"/>
      <c r="R246" s="643"/>
      <c r="S246" s="643"/>
      <c r="T246" s="643"/>
      <c r="U246" s="643"/>
      <c r="V246" s="643"/>
      <c r="W246" s="643"/>
      <c r="X246" s="643"/>
      <c r="Y246" s="643"/>
      <c r="Z246" s="643"/>
      <c r="AA246" s="643"/>
    </row>
    <row r="247" spans="1:27" x14ac:dyDescent="0.3">
      <c r="A247" s="645"/>
      <c r="B247" s="608"/>
      <c r="C247" s="47"/>
      <c r="D247" s="606"/>
      <c r="E247" s="672"/>
      <c r="F247" s="672"/>
      <c r="G247" s="672"/>
      <c r="H247" s="304">
        <v>0</v>
      </c>
      <c r="I247" s="304">
        <v>0</v>
      </c>
      <c r="J247" s="304">
        <v>0</v>
      </c>
      <c r="K247" s="304">
        <v>0</v>
      </c>
      <c r="L247" s="304">
        <v>0</v>
      </c>
      <c r="M247" s="652"/>
      <c r="N247" s="653"/>
      <c r="O247" s="643"/>
      <c r="P247" s="643"/>
      <c r="Q247" s="643"/>
      <c r="R247" s="643"/>
      <c r="S247" s="643"/>
      <c r="T247" s="643"/>
      <c r="U247" s="643"/>
      <c r="V247" s="643"/>
      <c r="W247" s="643"/>
      <c r="X247" s="643"/>
      <c r="Y247" s="643"/>
      <c r="Z247" s="643"/>
      <c r="AA247" s="643"/>
    </row>
    <row r="248" spans="1:27" s="60" customFormat="1" ht="14.25" customHeight="1" x14ac:dyDescent="0.3">
      <c r="A248" s="641"/>
      <c r="B248" s="475"/>
      <c r="C248" s="505"/>
      <c r="D248" s="606"/>
      <c r="E248" s="672"/>
      <c r="F248" s="672"/>
      <c r="G248" s="672"/>
      <c r="H248" s="431"/>
      <c r="I248" s="431"/>
      <c r="J248" s="431"/>
      <c r="K248" s="432"/>
      <c r="L248" s="432"/>
      <c r="M248" s="652"/>
      <c r="N248" s="653"/>
      <c r="O248" s="639"/>
      <c r="P248" s="104"/>
      <c r="Q248" s="104"/>
      <c r="R248" s="104"/>
      <c r="S248" s="639"/>
      <c r="T248" s="639"/>
      <c r="U248" s="639"/>
      <c r="V248" s="639"/>
      <c r="W248" s="639"/>
      <c r="X248" s="639"/>
      <c r="Y248" s="639"/>
      <c r="Z248" s="639"/>
      <c r="AA248" s="639"/>
    </row>
    <row r="249" spans="1:27" s="76" customFormat="1" x14ac:dyDescent="0.3">
      <c r="A249" s="644"/>
      <c r="B249" s="475"/>
      <c r="C249" s="170" t="s">
        <v>571</v>
      </c>
      <c r="D249" s="606"/>
      <c r="E249" s="672"/>
      <c r="F249" s="672"/>
      <c r="G249" s="672"/>
      <c r="H249" s="511">
        <f>SUM(H245:H248)</f>
        <v>0</v>
      </c>
      <c r="I249" s="511">
        <f>SUM(I245:I248)</f>
        <v>0</v>
      </c>
      <c r="J249" s="511">
        <f>SUM(J245:J248)</f>
        <v>0</v>
      </c>
      <c r="K249" s="579">
        <f>SUM(K245:K248)</f>
        <v>0</v>
      </c>
      <c r="L249" s="579">
        <f>SUM(L245:L248)</f>
        <v>0</v>
      </c>
      <c r="M249" s="652"/>
      <c r="N249" s="653"/>
      <c r="O249" s="650"/>
      <c r="P249" s="650"/>
      <c r="Q249" s="650"/>
      <c r="R249" s="650"/>
      <c r="S249" s="650"/>
      <c r="T249" s="650"/>
      <c r="U249" s="650"/>
      <c r="V249" s="650"/>
      <c r="W249" s="650"/>
      <c r="X249" s="650"/>
      <c r="Y249" s="650"/>
      <c r="Z249" s="650"/>
      <c r="AA249" s="650"/>
    </row>
    <row r="250" spans="1:27" s="76" customFormat="1" x14ac:dyDescent="0.3">
      <c r="A250" s="644"/>
      <c r="B250" s="475" t="s">
        <v>329</v>
      </c>
      <c r="C250" s="128" t="s">
        <v>573</v>
      </c>
      <c r="D250" s="606"/>
      <c r="E250" s="672"/>
      <c r="F250" s="672"/>
      <c r="G250" s="672"/>
      <c r="H250" s="674"/>
      <c r="I250" s="674"/>
      <c r="J250" s="674"/>
      <c r="K250" s="675"/>
      <c r="L250" s="675"/>
      <c r="M250" s="652"/>
      <c r="N250" s="653"/>
      <c r="O250" s="650"/>
      <c r="P250" s="650"/>
      <c r="Q250" s="650"/>
      <c r="R250" s="650"/>
      <c r="S250" s="650"/>
      <c r="T250" s="650"/>
      <c r="U250" s="650"/>
      <c r="V250" s="650"/>
      <c r="W250" s="650"/>
      <c r="X250" s="650"/>
      <c r="Y250" s="650"/>
      <c r="Z250" s="650"/>
      <c r="AA250" s="650"/>
    </row>
    <row r="251" spans="1:27" s="60" customFormat="1" x14ac:dyDescent="0.3">
      <c r="A251" s="641"/>
      <c r="B251" s="475"/>
      <c r="C251" s="474" t="s">
        <v>568</v>
      </c>
      <c r="D251" s="606"/>
      <c r="E251" s="672"/>
      <c r="F251" s="672"/>
      <c r="G251" s="672"/>
      <c r="H251" s="325">
        <f>Tables1_3!G198+Tables1_3!G201+Tables1_3!G214-Tables1_3!E198-Tables1_3!E201-Tables1_3!E214</f>
        <v>0</v>
      </c>
      <c r="I251" s="325">
        <f>Tables1_3!H198+Tables1_3!H201+Tables1_3!H214-Tables1_3!G198-Tables1_3!G201-Tables1_3!G214</f>
        <v>0</v>
      </c>
      <c r="J251" s="325">
        <f>Tables1_3!I198+Tables1_3!I201+Tables1_3!I214-Tables1_3!H198-Tables1_3!H201-Tables1_3!H214</f>
        <v>0</v>
      </c>
      <c r="K251" s="325">
        <f>Tables1_3!J198+Tables1_3!J201+Tables1_3!J214-Tables1_3!I198-Tables1_3!I201-Tables1_3!I214</f>
        <v>0</v>
      </c>
      <c r="L251" s="325">
        <f>Tables1_3!K198+Tables1_3!K201+Tables1_3!K214-Tables1_3!J198-Tables1_3!J201-Tables1_3!J214</f>
        <v>0</v>
      </c>
      <c r="M251" s="652"/>
      <c r="N251" s="653"/>
      <c r="O251" s="650"/>
      <c r="P251" s="639"/>
      <c r="Q251" s="639"/>
      <c r="R251" s="639"/>
      <c r="S251" s="639"/>
      <c r="T251" s="639"/>
      <c r="U251" s="639"/>
      <c r="V251" s="639"/>
      <c r="W251" s="639"/>
      <c r="X251" s="639"/>
      <c r="Y251" s="639"/>
      <c r="Z251" s="639"/>
      <c r="AA251" s="639"/>
    </row>
    <row r="252" spans="1:27" s="60" customFormat="1" x14ac:dyDescent="0.3">
      <c r="A252" s="641"/>
      <c r="B252" s="475"/>
      <c r="C252" s="474" t="s">
        <v>540</v>
      </c>
      <c r="D252" s="606"/>
      <c r="E252" s="672"/>
      <c r="F252" s="672"/>
      <c r="G252" s="672"/>
      <c r="H252" s="303">
        <f>Tables1_3!G247</f>
        <v>0</v>
      </c>
      <c r="I252" s="303">
        <f>Tables1_3!H247</f>
        <v>0</v>
      </c>
      <c r="J252" s="303">
        <f>Tables1_3!I247</f>
        <v>0</v>
      </c>
      <c r="K252" s="303">
        <f>Tables1_3!J247</f>
        <v>0</v>
      </c>
      <c r="L252" s="303">
        <f>Tables1_3!K247</f>
        <v>0</v>
      </c>
      <c r="M252" s="652"/>
      <c r="N252" s="653"/>
      <c r="O252" s="650"/>
      <c r="P252" s="639"/>
      <c r="Q252" s="639"/>
      <c r="R252" s="639"/>
      <c r="S252" s="639"/>
      <c r="T252" s="639"/>
      <c r="U252" s="639"/>
      <c r="V252" s="639"/>
      <c r="W252" s="639"/>
      <c r="X252" s="639"/>
      <c r="Y252" s="639"/>
      <c r="Z252" s="639"/>
      <c r="AA252" s="639"/>
    </row>
    <row r="253" spans="1:27" s="76" customFormat="1" x14ac:dyDescent="0.3">
      <c r="A253" s="644"/>
      <c r="B253" s="475"/>
      <c r="C253" s="474" t="s">
        <v>569</v>
      </c>
      <c r="D253" s="606"/>
      <c r="E253" s="672"/>
      <c r="F253" s="672"/>
      <c r="G253" s="672"/>
      <c r="H253" s="326">
        <f>H251-H252</f>
        <v>0</v>
      </c>
      <c r="I253" s="326">
        <f>I251-I252</f>
        <v>0</v>
      </c>
      <c r="J253" s="326">
        <f>J251-J252</f>
        <v>0</v>
      </c>
      <c r="K253" s="78">
        <f>K251-K252</f>
        <v>0</v>
      </c>
      <c r="L253" s="78">
        <f>L251-L252</f>
        <v>0</v>
      </c>
      <c r="M253" s="652"/>
      <c r="N253" s="653"/>
      <c r="O253" s="650"/>
      <c r="P253" s="650"/>
      <c r="Q253" s="650"/>
      <c r="R253" s="650"/>
      <c r="S253" s="650"/>
      <c r="T253" s="650"/>
      <c r="U253" s="650"/>
      <c r="V253" s="650"/>
      <c r="W253" s="650"/>
      <c r="X253" s="650"/>
      <c r="Y253" s="650"/>
      <c r="Z253" s="650"/>
      <c r="AA253" s="650"/>
    </row>
    <row r="254" spans="1:27" x14ac:dyDescent="0.3">
      <c r="A254" s="645"/>
      <c r="B254" s="608"/>
      <c r="C254" s="47" t="s">
        <v>570</v>
      </c>
      <c r="D254" s="606"/>
      <c r="E254" s="672"/>
      <c r="F254" s="672"/>
      <c r="G254" s="672"/>
      <c r="H254" s="304">
        <v>0</v>
      </c>
      <c r="I254" s="304">
        <v>0</v>
      </c>
      <c r="J254" s="304">
        <v>0</v>
      </c>
      <c r="K254" s="304">
        <v>0</v>
      </c>
      <c r="L254" s="304">
        <v>0</v>
      </c>
      <c r="M254" s="652"/>
      <c r="N254" s="653"/>
      <c r="O254" s="643"/>
      <c r="P254" s="643"/>
      <c r="Q254" s="643"/>
      <c r="R254" s="643"/>
      <c r="S254" s="643"/>
      <c r="T254" s="643"/>
      <c r="U254" s="643"/>
      <c r="V254" s="643"/>
      <c r="W254" s="643"/>
      <c r="X254" s="643"/>
      <c r="Y254" s="643"/>
      <c r="Z254" s="643"/>
      <c r="AA254" s="643"/>
    </row>
    <row r="255" spans="1:27" x14ac:dyDescent="0.3">
      <c r="A255" s="645"/>
      <c r="B255" s="608"/>
      <c r="C255" s="47"/>
      <c r="D255" s="606"/>
      <c r="E255" s="672"/>
      <c r="F255" s="672"/>
      <c r="G255" s="672"/>
      <c r="H255" s="304">
        <v>0</v>
      </c>
      <c r="I255" s="304">
        <v>0</v>
      </c>
      <c r="J255" s="304">
        <v>0</v>
      </c>
      <c r="K255" s="304">
        <v>0</v>
      </c>
      <c r="L255" s="304">
        <v>0</v>
      </c>
      <c r="M255" s="652"/>
      <c r="N255" s="653"/>
      <c r="O255" s="643"/>
      <c r="P255" s="643"/>
      <c r="Q255" s="643"/>
      <c r="R255" s="643"/>
      <c r="S255" s="643"/>
      <c r="T255" s="643"/>
      <c r="U255" s="643"/>
      <c r="V255" s="643"/>
      <c r="W255" s="643"/>
      <c r="X255" s="643"/>
      <c r="Y255" s="643"/>
      <c r="Z255" s="643"/>
      <c r="AA255" s="643"/>
    </row>
    <row r="256" spans="1:27" x14ac:dyDescent="0.3">
      <c r="A256" s="645"/>
      <c r="B256" s="608"/>
      <c r="C256" s="47"/>
      <c r="D256" s="606"/>
      <c r="E256" s="672"/>
      <c r="F256" s="672"/>
      <c r="G256" s="672"/>
      <c r="H256" s="304">
        <v>0</v>
      </c>
      <c r="I256" s="304">
        <v>0</v>
      </c>
      <c r="J256" s="304">
        <v>0</v>
      </c>
      <c r="K256" s="304">
        <v>0</v>
      </c>
      <c r="L256" s="304">
        <v>0</v>
      </c>
      <c r="M256" s="652"/>
      <c r="N256" s="653"/>
      <c r="O256" s="643"/>
      <c r="P256" s="643"/>
      <c r="Q256" s="643"/>
      <c r="R256" s="643"/>
      <c r="S256" s="643"/>
      <c r="T256" s="643"/>
      <c r="U256" s="643"/>
      <c r="V256" s="643"/>
      <c r="W256" s="643"/>
      <c r="X256" s="643"/>
      <c r="Y256" s="643"/>
      <c r="Z256" s="643"/>
      <c r="AA256" s="643"/>
    </row>
    <row r="257" spans="1:27" s="60" customFormat="1" ht="14.25" customHeight="1" x14ac:dyDescent="0.3">
      <c r="A257" s="641"/>
      <c r="B257" s="475"/>
      <c r="C257" s="505"/>
      <c r="D257" s="606"/>
      <c r="E257" s="672"/>
      <c r="F257" s="672"/>
      <c r="G257" s="672"/>
      <c r="H257" s="431"/>
      <c r="I257" s="431"/>
      <c r="J257" s="431"/>
      <c r="K257" s="432"/>
      <c r="L257" s="432"/>
      <c r="M257" s="652"/>
      <c r="N257" s="653"/>
      <c r="O257" s="639"/>
      <c r="P257" s="104"/>
      <c r="Q257" s="104"/>
      <c r="R257" s="104"/>
      <c r="S257" s="639"/>
      <c r="T257" s="639"/>
      <c r="U257" s="639"/>
      <c r="V257" s="639"/>
      <c r="W257" s="639"/>
      <c r="X257" s="639"/>
      <c r="Y257" s="639"/>
      <c r="Z257" s="639"/>
      <c r="AA257" s="639"/>
    </row>
    <row r="258" spans="1:27" s="76" customFormat="1" x14ac:dyDescent="0.3">
      <c r="A258" s="644"/>
      <c r="B258" s="475"/>
      <c r="C258" s="170" t="s">
        <v>571</v>
      </c>
      <c r="D258" s="606"/>
      <c r="E258" s="672"/>
      <c r="F258" s="672"/>
      <c r="G258" s="672"/>
      <c r="H258" s="511">
        <f>SUM(H253:H257)</f>
        <v>0</v>
      </c>
      <c r="I258" s="511">
        <f>SUM(I253:I257)</f>
        <v>0</v>
      </c>
      <c r="J258" s="511">
        <f>SUM(J253:J257)</f>
        <v>0</v>
      </c>
      <c r="K258" s="579">
        <f>SUM(K253:K257)</f>
        <v>0</v>
      </c>
      <c r="L258" s="579">
        <f>SUM(L253:L257)</f>
        <v>0</v>
      </c>
      <c r="M258" s="652"/>
      <c r="N258" s="653"/>
      <c r="O258" s="650"/>
      <c r="P258" s="650"/>
      <c r="Q258" s="650"/>
      <c r="R258" s="650"/>
      <c r="S258" s="650"/>
      <c r="T258" s="650"/>
      <c r="U258" s="650"/>
      <c r="V258" s="650"/>
      <c r="W258" s="650"/>
      <c r="X258" s="650"/>
      <c r="Y258" s="650"/>
      <c r="Z258" s="650"/>
      <c r="AA258" s="650"/>
    </row>
    <row r="259" spans="1:27" s="76" customFormat="1" x14ac:dyDescent="0.3">
      <c r="A259" s="644"/>
      <c r="B259" s="475" t="s">
        <v>330</v>
      </c>
      <c r="C259" s="128" t="s">
        <v>574</v>
      </c>
      <c r="D259" s="606"/>
      <c r="E259" s="672"/>
      <c r="F259" s="672"/>
      <c r="G259" s="672"/>
      <c r="H259" s="609"/>
      <c r="I259" s="609"/>
      <c r="J259" s="609"/>
      <c r="K259" s="610"/>
      <c r="L259" s="610"/>
      <c r="M259" s="652"/>
      <c r="N259" s="653"/>
      <c r="O259" s="650"/>
      <c r="P259" s="650"/>
      <c r="Q259" s="650"/>
      <c r="R259" s="650"/>
      <c r="S259" s="650"/>
      <c r="T259" s="650"/>
      <c r="U259" s="650"/>
      <c r="V259" s="650"/>
      <c r="W259" s="650"/>
      <c r="X259" s="650"/>
      <c r="Y259" s="650"/>
      <c r="Z259" s="650"/>
      <c r="AA259" s="650"/>
    </row>
    <row r="260" spans="1:27" s="60" customFormat="1" x14ac:dyDescent="0.3">
      <c r="A260" s="641"/>
      <c r="B260" s="475"/>
      <c r="C260" s="474" t="s">
        <v>568</v>
      </c>
      <c r="D260" s="606"/>
      <c r="E260" s="672"/>
      <c r="F260" s="672"/>
      <c r="G260" s="672"/>
      <c r="H260" s="325">
        <f>Tables1_3!G220-Tables1_3!E220</f>
        <v>0</v>
      </c>
      <c r="I260" s="325">
        <f>Tables1_3!H220-Tables1_3!G220</f>
        <v>0</v>
      </c>
      <c r="J260" s="325">
        <f>Tables1_3!I220-Tables1_3!H220</f>
        <v>0</v>
      </c>
      <c r="K260" s="85">
        <f>Tables1_3!J220-Tables1_3!I220</f>
        <v>0</v>
      </c>
      <c r="L260" s="85">
        <f>Tables1_3!K220-Tables1_3!J220</f>
        <v>0</v>
      </c>
      <c r="M260" s="652"/>
      <c r="N260" s="653"/>
      <c r="O260" s="639"/>
      <c r="P260" s="639"/>
      <c r="Q260" s="639"/>
      <c r="R260" s="639"/>
      <c r="S260" s="639"/>
      <c r="T260" s="639"/>
      <c r="U260" s="639"/>
      <c r="V260" s="639"/>
      <c r="W260" s="639"/>
      <c r="X260" s="639"/>
      <c r="Y260" s="639"/>
      <c r="Z260" s="639"/>
      <c r="AA260" s="639"/>
    </row>
    <row r="261" spans="1:27" s="60" customFormat="1" x14ac:dyDescent="0.3">
      <c r="A261" s="641"/>
      <c r="B261" s="213"/>
      <c r="C261" s="474" t="s">
        <v>540</v>
      </c>
      <c r="D261" s="606"/>
      <c r="E261" s="672"/>
      <c r="F261" s="672"/>
      <c r="G261" s="672"/>
      <c r="H261" s="303">
        <f>Tables1_3!G248+Tables1_3!G249</f>
        <v>0</v>
      </c>
      <c r="I261" s="303">
        <f>Tables1_3!H248+Tables1_3!H249</f>
        <v>0</v>
      </c>
      <c r="J261" s="303">
        <f>Tables1_3!I248+Tables1_3!I249</f>
        <v>0</v>
      </c>
      <c r="K261" s="54">
        <f>Tables1_3!J248+Tables1_3!J249</f>
        <v>0</v>
      </c>
      <c r="L261" s="54">
        <f>Tables1_3!K248+Tables1_3!K249</f>
        <v>0</v>
      </c>
      <c r="M261" s="652"/>
      <c r="N261" s="653"/>
      <c r="O261" s="639"/>
      <c r="P261" s="639"/>
      <c r="Q261" s="639"/>
      <c r="R261" s="639"/>
      <c r="S261" s="639"/>
      <c r="T261" s="639"/>
      <c r="U261" s="639"/>
      <c r="V261" s="639"/>
      <c r="W261" s="639"/>
      <c r="X261" s="639"/>
      <c r="Y261" s="639"/>
      <c r="Z261" s="639"/>
      <c r="AA261" s="639"/>
    </row>
    <row r="262" spans="1:27" s="76" customFormat="1" x14ac:dyDescent="0.3">
      <c r="A262" s="644"/>
      <c r="B262" s="213"/>
      <c r="C262" s="474" t="s">
        <v>569</v>
      </c>
      <c r="D262" s="606"/>
      <c r="E262" s="672"/>
      <c r="F262" s="672"/>
      <c r="G262" s="672"/>
      <c r="H262" s="326">
        <f>H260-H261</f>
        <v>0</v>
      </c>
      <c r="I262" s="326">
        <f>I260-I261</f>
        <v>0</v>
      </c>
      <c r="J262" s="326">
        <f>J260-J261</f>
        <v>0</v>
      </c>
      <c r="K262" s="78">
        <f>K260-K261</f>
        <v>0</v>
      </c>
      <c r="L262" s="78">
        <f>L260-L261</f>
        <v>0</v>
      </c>
      <c r="M262" s="652"/>
      <c r="N262" s="653"/>
      <c r="O262" s="650"/>
      <c r="P262" s="650"/>
      <c r="Q262" s="650"/>
      <c r="R262" s="650"/>
      <c r="S262" s="650"/>
      <c r="T262" s="650"/>
      <c r="U262" s="650"/>
      <c r="V262" s="650"/>
      <c r="W262" s="650"/>
      <c r="X262" s="650"/>
      <c r="Y262" s="650"/>
      <c r="Z262" s="650"/>
      <c r="AA262" s="650"/>
    </row>
    <row r="263" spans="1:27" x14ac:dyDescent="0.3">
      <c r="A263" s="645"/>
      <c r="B263" s="424"/>
      <c r="C263" s="47" t="s">
        <v>570</v>
      </c>
      <c r="D263" s="606"/>
      <c r="E263" s="672"/>
      <c r="F263" s="672"/>
      <c r="G263" s="672"/>
      <c r="H263" s="304">
        <v>0</v>
      </c>
      <c r="I263" s="304">
        <v>0</v>
      </c>
      <c r="J263" s="304">
        <v>0</v>
      </c>
      <c r="K263" s="304">
        <v>0</v>
      </c>
      <c r="L263" s="304">
        <v>0</v>
      </c>
      <c r="M263" s="652"/>
      <c r="N263" s="653"/>
      <c r="O263" s="643"/>
      <c r="P263" s="643"/>
      <c r="Q263" s="643"/>
      <c r="R263" s="643"/>
      <c r="S263" s="643"/>
      <c r="T263" s="643"/>
      <c r="U263" s="643"/>
      <c r="V263" s="643"/>
      <c r="W263" s="643"/>
      <c r="X263" s="643"/>
      <c r="Y263" s="643"/>
      <c r="Z263" s="643"/>
      <c r="AA263" s="643"/>
    </row>
    <row r="264" spans="1:27" x14ac:dyDescent="0.3">
      <c r="A264" s="645"/>
      <c r="B264" s="424"/>
      <c r="C264" s="47"/>
      <c r="D264" s="606"/>
      <c r="E264" s="672"/>
      <c r="F264" s="672"/>
      <c r="G264" s="672"/>
      <c r="H264" s="304">
        <v>0</v>
      </c>
      <c r="I264" s="304">
        <v>0</v>
      </c>
      <c r="J264" s="304">
        <v>0</v>
      </c>
      <c r="K264" s="304">
        <v>0</v>
      </c>
      <c r="L264" s="304">
        <v>0</v>
      </c>
      <c r="M264" s="652"/>
      <c r="N264" s="653"/>
      <c r="O264" s="643"/>
      <c r="P264" s="643"/>
      <c r="Q264" s="643"/>
      <c r="R264" s="643"/>
      <c r="S264" s="643"/>
      <c r="T264" s="643"/>
      <c r="U264" s="643"/>
      <c r="V264" s="643"/>
      <c r="W264" s="643"/>
      <c r="X264" s="643"/>
      <c r="Y264" s="643"/>
      <c r="Z264" s="643"/>
      <c r="AA264" s="643"/>
    </row>
    <row r="265" spans="1:27" s="60" customFormat="1" ht="14.25" customHeight="1" x14ac:dyDescent="0.3">
      <c r="A265" s="641"/>
      <c r="B265" s="213"/>
      <c r="C265" s="505"/>
      <c r="D265" s="606"/>
      <c r="E265" s="672"/>
      <c r="F265" s="672"/>
      <c r="G265" s="672"/>
      <c r="H265" s="431"/>
      <c r="I265" s="431"/>
      <c r="J265" s="431"/>
      <c r="K265" s="432"/>
      <c r="L265" s="432"/>
      <c r="M265" s="652"/>
      <c r="N265" s="653"/>
      <c r="O265" s="639"/>
      <c r="P265" s="104"/>
      <c r="Q265" s="104"/>
      <c r="R265" s="104"/>
      <c r="S265" s="639"/>
      <c r="T265" s="639"/>
      <c r="U265" s="639"/>
      <c r="V265" s="639"/>
      <c r="W265" s="639"/>
      <c r="X265" s="639"/>
      <c r="Y265" s="639"/>
      <c r="Z265" s="639"/>
      <c r="AA265" s="639"/>
    </row>
    <row r="266" spans="1:27" s="76" customFormat="1" x14ac:dyDescent="0.3">
      <c r="A266" s="663"/>
      <c r="B266" s="218"/>
      <c r="C266" s="374" t="s">
        <v>571</v>
      </c>
      <c r="D266" s="272"/>
      <c r="E266" s="331"/>
      <c r="F266" s="331"/>
      <c r="G266" s="331"/>
      <c r="H266" s="511">
        <f>SUM(H262:H265)</f>
        <v>0</v>
      </c>
      <c r="I266" s="511">
        <f>SUM(I262:I265)</f>
        <v>0</v>
      </c>
      <c r="J266" s="511">
        <f>SUM(J262:J265)</f>
        <v>0</v>
      </c>
      <c r="K266" s="579">
        <f>SUM(K262:K265)</f>
        <v>0</v>
      </c>
      <c r="L266" s="579">
        <f>SUM(L262:L265)</f>
        <v>0</v>
      </c>
      <c r="M266" s="664"/>
      <c r="N266" s="665"/>
      <c r="O266" s="650"/>
      <c r="P266" s="650"/>
      <c r="Q266" s="650"/>
      <c r="R266" s="650"/>
      <c r="S266" s="650"/>
      <c r="T266" s="650"/>
      <c r="U266" s="650"/>
      <c r="V266" s="650"/>
      <c r="W266" s="650"/>
      <c r="X266" s="650"/>
      <c r="Y266" s="650"/>
      <c r="Z266" s="650"/>
      <c r="AA266" s="650"/>
    </row>
    <row r="267" spans="1:27" s="101" customFormat="1" x14ac:dyDescent="0.3">
      <c r="A267" s="650"/>
      <c r="B267" s="169"/>
      <c r="C267" s="650"/>
      <c r="D267" s="650"/>
      <c r="E267" s="678"/>
      <c r="F267" s="678"/>
      <c r="G267" s="678"/>
      <c r="H267" s="678"/>
      <c r="I267" s="678"/>
      <c r="J267" s="678"/>
      <c r="K267" s="678"/>
      <c r="L267" s="678"/>
      <c r="M267" s="650"/>
      <c r="N267" s="650"/>
      <c r="O267" s="650"/>
      <c r="P267" s="650"/>
      <c r="Q267" s="650"/>
      <c r="R267" s="650"/>
      <c r="S267" s="650"/>
      <c r="T267" s="650"/>
      <c r="U267" s="650"/>
      <c r="V267" s="650"/>
      <c r="W267" s="650"/>
      <c r="X267" s="650"/>
      <c r="Y267" s="650"/>
      <c r="Z267" s="650"/>
      <c r="AA267" s="650"/>
    </row>
    <row r="268" spans="1:27" s="101" customFormat="1" x14ac:dyDescent="0.3">
      <c r="A268" s="650"/>
      <c r="B268" s="169"/>
      <c r="C268" s="650"/>
      <c r="D268" s="650"/>
      <c r="E268" s="678"/>
      <c r="F268" s="678"/>
      <c r="G268" s="678"/>
      <c r="H268" s="678"/>
      <c r="I268" s="678"/>
      <c r="J268" s="678"/>
      <c r="K268" s="678"/>
      <c r="L268" s="678"/>
      <c r="M268" s="650"/>
      <c r="N268" s="650"/>
      <c r="O268" s="650"/>
      <c r="P268" s="650"/>
      <c r="Q268" s="650"/>
      <c r="R268" s="650"/>
      <c r="S268" s="650"/>
      <c r="T268" s="650"/>
      <c r="U268" s="650"/>
      <c r="V268" s="650"/>
      <c r="W268" s="650"/>
      <c r="X268" s="650"/>
      <c r="Y268" s="650"/>
      <c r="Z268" s="650"/>
      <c r="AA268" s="650"/>
    </row>
    <row r="269" spans="1:27" s="101" customFormat="1" x14ac:dyDescent="0.3">
      <c r="A269" s="650"/>
      <c r="B269" s="169"/>
      <c r="C269" s="650"/>
      <c r="D269" s="650"/>
      <c r="E269" s="678"/>
      <c r="F269" s="678"/>
      <c r="G269" s="678"/>
      <c r="H269" s="678"/>
      <c r="I269" s="678"/>
      <c r="J269" s="678"/>
      <c r="K269" s="678"/>
      <c r="L269" s="678"/>
      <c r="M269" s="650"/>
      <c r="N269" s="650"/>
      <c r="O269" s="650"/>
      <c r="P269" s="650"/>
      <c r="Q269" s="650"/>
      <c r="R269" s="650"/>
      <c r="S269" s="650"/>
      <c r="T269" s="650"/>
      <c r="U269" s="650"/>
      <c r="V269" s="650"/>
      <c r="W269" s="650"/>
      <c r="X269" s="650"/>
      <c r="Y269" s="650"/>
      <c r="Z269" s="650"/>
      <c r="AA269" s="650"/>
    </row>
    <row r="270" spans="1:27" s="101" customFormat="1" x14ac:dyDescent="0.3">
      <c r="A270" s="650"/>
      <c r="B270" s="169"/>
      <c r="C270" s="650"/>
      <c r="D270" s="650"/>
      <c r="E270" s="678"/>
      <c r="F270" s="678"/>
      <c r="G270" s="678"/>
      <c r="H270" s="678"/>
      <c r="I270" s="678"/>
      <c r="J270" s="678"/>
      <c r="K270" s="678"/>
      <c r="L270" s="678"/>
      <c r="M270" s="650"/>
      <c r="N270" s="650"/>
      <c r="O270" s="650"/>
      <c r="P270" s="650"/>
      <c r="Q270" s="650"/>
      <c r="R270" s="650"/>
      <c r="S270" s="650"/>
      <c r="T270" s="650"/>
      <c r="U270" s="650"/>
      <c r="V270" s="650"/>
      <c r="W270" s="650"/>
      <c r="X270" s="650"/>
      <c r="Y270" s="650"/>
      <c r="Z270" s="650"/>
      <c r="AA270" s="650"/>
    </row>
    <row r="271" spans="1:27" s="416" customFormat="1" x14ac:dyDescent="0.3">
      <c r="A271" s="643"/>
      <c r="B271" s="427"/>
      <c r="C271" s="643"/>
      <c r="D271" s="643"/>
      <c r="E271" s="679"/>
      <c r="F271" s="679"/>
      <c r="G271" s="679"/>
      <c r="H271" s="679"/>
      <c r="I271" s="679"/>
      <c r="J271" s="679"/>
      <c r="K271" s="679"/>
      <c r="L271" s="679"/>
      <c r="M271" s="643"/>
      <c r="N271" s="643"/>
      <c r="O271" s="643"/>
      <c r="P271" s="643"/>
      <c r="Q271" s="643"/>
      <c r="R271" s="643"/>
      <c r="S271" s="643"/>
      <c r="T271" s="643"/>
      <c r="U271" s="643"/>
      <c r="V271" s="643"/>
      <c r="W271" s="643"/>
      <c r="X271" s="643"/>
      <c r="Y271" s="643"/>
      <c r="Z271" s="643"/>
      <c r="AA271" s="643"/>
    </row>
    <row r="272" spans="1:27" s="416" customFormat="1" x14ac:dyDescent="0.3">
      <c r="A272" s="643"/>
      <c r="B272" s="427"/>
      <c r="C272" s="643"/>
      <c r="D272" s="643"/>
      <c r="E272" s="679"/>
      <c r="F272" s="679"/>
      <c r="G272" s="679"/>
      <c r="H272" s="679"/>
      <c r="I272" s="679"/>
      <c r="J272" s="679"/>
      <c r="K272" s="679"/>
      <c r="L272" s="679"/>
      <c r="M272" s="643"/>
      <c r="N272" s="643"/>
      <c r="O272" s="643"/>
      <c r="P272" s="643"/>
      <c r="Q272" s="643"/>
      <c r="R272" s="643"/>
      <c r="S272" s="643"/>
      <c r="T272" s="643"/>
      <c r="U272" s="643"/>
      <c r="V272" s="643"/>
      <c r="W272" s="643"/>
      <c r="X272" s="643"/>
      <c r="Y272" s="643"/>
      <c r="Z272" s="643"/>
      <c r="AA272" s="643"/>
    </row>
    <row r="273" spans="1:27" s="416" customFormat="1" x14ac:dyDescent="0.3">
      <c r="A273" s="643"/>
      <c r="B273" s="427"/>
      <c r="C273" s="643"/>
      <c r="D273" s="643"/>
      <c r="E273" s="679"/>
      <c r="F273" s="679"/>
      <c r="G273" s="679"/>
      <c r="H273" s="679"/>
      <c r="I273" s="679"/>
      <c r="J273" s="679"/>
      <c r="K273" s="679"/>
      <c r="L273" s="679"/>
      <c r="M273" s="643"/>
      <c r="N273" s="643"/>
      <c r="O273" s="643"/>
      <c r="P273" s="643"/>
      <c r="Q273" s="643"/>
      <c r="R273" s="643"/>
      <c r="S273" s="643"/>
      <c r="T273" s="643"/>
      <c r="U273" s="643"/>
      <c r="V273" s="643"/>
      <c r="W273" s="643"/>
      <c r="X273" s="643"/>
      <c r="Y273" s="643"/>
      <c r="Z273" s="643"/>
      <c r="AA273" s="643"/>
    </row>
    <row r="274" spans="1:27" s="416" customFormat="1" x14ac:dyDescent="0.3">
      <c r="A274" s="643"/>
      <c r="B274" s="427"/>
      <c r="C274" s="643"/>
      <c r="D274" s="643"/>
      <c r="E274" s="679"/>
      <c r="F274" s="679"/>
      <c r="G274" s="679"/>
      <c r="H274" s="679"/>
      <c r="I274" s="679"/>
      <c r="J274" s="679"/>
      <c r="K274" s="679"/>
      <c r="L274" s="679"/>
      <c r="M274" s="643"/>
      <c r="N274" s="643"/>
      <c r="O274" s="643"/>
      <c r="P274" s="643"/>
      <c r="Q274" s="643"/>
      <c r="R274" s="643"/>
      <c r="S274" s="643"/>
      <c r="T274" s="643"/>
      <c r="U274" s="643"/>
      <c r="V274" s="643"/>
      <c r="W274" s="643"/>
      <c r="X274" s="643"/>
      <c r="Y274" s="643"/>
      <c r="Z274" s="643"/>
      <c r="AA274" s="643"/>
    </row>
    <row r="275" spans="1:27" s="416" customFormat="1" x14ac:dyDescent="0.3">
      <c r="A275" s="643"/>
      <c r="B275" s="427"/>
      <c r="C275" s="643"/>
      <c r="D275" s="643"/>
      <c r="E275" s="679"/>
      <c r="F275" s="679"/>
      <c r="G275" s="679"/>
      <c r="H275" s="679"/>
      <c r="I275" s="679"/>
      <c r="J275" s="679"/>
      <c r="K275" s="679"/>
      <c r="L275" s="679"/>
      <c r="M275" s="643"/>
      <c r="N275" s="643"/>
      <c r="O275" s="643"/>
      <c r="P275" s="643"/>
      <c r="Q275" s="643"/>
      <c r="R275" s="643"/>
      <c r="S275" s="643"/>
      <c r="T275" s="643"/>
      <c r="U275" s="643"/>
      <c r="V275" s="643"/>
      <c r="W275" s="643"/>
      <c r="X275" s="643"/>
      <c r="Y275" s="643"/>
      <c r="Z275" s="643"/>
      <c r="AA275" s="643"/>
    </row>
    <row r="276" spans="1:27" s="416" customFormat="1" x14ac:dyDescent="0.3">
      <c r="A276" s="643"/>
      <c r="B276" s="427"/>
      <c r="C276" s="643"/>
      <c r="D276" s="643"/>
      <c r="E276" s="679"/>
      <c r="F276" s="679"/>
      <c r="G276" s="679"/>
      <c r="H276" s="679"/>
      <c r="I276" s="679"/>
      <c r="J276" s="679"/>
      <c r="K276" s="679"/>
      <c r="L276" s="679"/>
      <c r="M276" s="643"/>
      <c r="N276" s="643"/>
      <c r="O276" s="643"/>
      <c r="P276" s="643"/>
      <c r="Q276" s="643"/>
      <c r="R276" s="643"/>
      <c r="S276" s="643"/>
      <c r="T276" s="643"/>
      <c r="U276" s="643"/>
      <c r="V276" s="643"/>
      <c r="W276" s="643"/>
      <c r="X276" s="643"/>
      <c r="Y276" s="643"/>
      <c r="Z276" s="643"/>
      <c r="AA276" s="643"/>
    </row>
    <row r="277" spans="1:27" s="416" customFormat="1" x14ac:dyDescent="0.3">
      <c r="A277" s="643"/>
      <c r="B277" s="427"/>
      <c r="C277" s="643"/>
      <c r="D277" s="643"/>
      <c r="E277" s="679"/>
      <c r="F277" s="679"/>
      <c r="G277" s="679"/>
      <c r="H277" s="679"/>
      <c r="I277" s="679"/>
      <c r="J277" s="679"/>
      <c r="K277" s="679"/>
      <c r="L277" s="679"/>
      <c r="M277" s="643"/>
      <c r="N277" s="643"/>
      <c r="O277" s="643"/>
      <c r="P277" s="643"/>
      <c r="Q277" s="643"/>
      <c r="R277" s="643"/>
      <c r="S277" s="643"/>
      <c r="T277" s="643"/>
      <c r="U277" s="643"/>
      <c r="V277" s="643"/>
      <c r="W277" s="643"/>
      <c r="X277" s="643"/>
      <c r="Y277" s="643"/>
      <c r="Z277" s="643"/>
      <c r="AA277" s="643"/>
    </row>
    <row r="278" spans="1:27" s="416" customFormat="1" x14ac:dyDescent="0.3">
      <c r="A278" s="643"/>
      <c r="B278" s="427"/>
      <c r="C278" s="643"/>
      <c r="D278" s="643"/>
      <c r="E278" s="679"/>
      <c r="F278" s="679"/>
      <c r="G278" s="679"/>
      <c r="H278" s="679"/>
      <c r="I278" s="679"/>
      <c r="J278" s="679"/>
      <c r="K278" s="679"/>
      <c r="L278" s="679"/>
      <c r="M278" s="643"/>
      <c r="N278" s="643"/>
      <c r="O278" s="643"/>
      <c r="P278" s="643"/>
      <c r="Q278" s="643"/>
      <c r="R278" s="643"/>
      <c r="S278" s="643"/>
      <c r="T278" s="643"/>
      <c r="U278" s="643"/>
      <c r="V278" s="643"/>
      <c r="W278" s="643"/>
      <c r="X278" s="643"/>
      <c r="Y278" s="643"/>
      <c r="Z278" s="643"/>
      <c r="AA278" s="643"/>
    </row>
    <row r="279" spans="1:27" s="416" customFormat="1" x14ac:dyDescent="0.3">
      <c r="A279" s="643"/>
      <c r="B279" s="427"/>
      <c r="C279" s="643"/>
      <c r="D279" s="643"/>
      <c r="E279" s="679"/>
      <c r="F279" s="679"/>
      <c r="G279" s="679"/>
      <c r="H279" s="679"/>
      <c r="I279" s="679"/>
      <c r="J279" s="679"/>
      <c r="K279" s="679"/>
      <c r="L279" s="679"/>
      <c r="M279" s="643"/>
      <c r="N279" s="643"/>
      <c r="O279" s="643"/>
      <c r="P279" s="643"/>
      <c r="Q279" s="643"/>
      <c r="R279" s="643"/>
      <c r="S279" s="643"/>
      <c r="T279" s="643"/>
      <c r="U279" s="643"/>
      <c r="V279" s="643"/>
      <c r="W279" s="643"/>
      <c r="X279" s="643"/>
      <c r="Y279" s="643"/>
      <c r="Z279" s="643"/>
      <c r="AA279" s="643"/>
    </row>
    <row r="280" spans="1:27" s="416" customFormat="1" x14ac:dyDescent="0.3">
      <c r="A280" s="643"/>
      <c r="B280" s="427"/>
      <c r="C280" s="643"/>
      <c r="D280" s="643"/>
      <c r="E280" s="679"/>
      <c r="F280" s="679"/>
      <c r="G280" s="679"/>
      <c r="H280" s="679"/>
      <c r="I280" s="679"/>
      <c r="J280" s="679"/>
      <c r="K280" s="679"/>
      <c r="L280" s="679"/>
      <c r="M280" s="643"/>
      <c r="N280" s="643"/>
      <c r="O280" s="643"/>
      <c r="P280" s="643"/>
      <c r="Q280" s="643"/>
      <c r="R280" s="643"/>
      <c r="S280" s="643"/>
      <c r="T280" s="643"/>
      <c r="U280" s="643"/>
      <c r="V280" s="643"/>
      <c r="W280" s="643"/>
      <c r="X280" s="643"/>
      <c r="Y280" s="643"/>
      <c r="Z280" s="643"/>
      <c r="AA280" s="643"/>
    </row>
    <row r="281" spans="1:27" s="416" customFormat="1" x14ac:dyDescent="0.3">
      <c r="A281" s="643"/>
      <c r="B281" s="427"/>
      <c r="C281" s="643"/>
      <c r="D281" s="643"/>
      <c r="E281" s="679"/>
      <c r="F281" s="679"/>
      <c r="G281" s="679"/>
      <c r="H281" s="679"/>
      <c r="I281" s="679"/>
      <c r="J281" s="679"/>
      <c r="K281" s="679"/>
      <c r="L281" s="679"/>
      <c r="M281" s="643"/>
      <c r="N281" s="643"/>
      <c r="O281" s="643"/>
      <c r="P281" s="643"/>
      <c r="Q281" s="643"/>
      <c r="R281" s="643"/>
      <c r="S281" s="643"/>
      <c r="T281" s="643"/>
      <c r="U281" s="643"/>
      <c r="V281" s="643"/>
      <c r="W281" s="643"/>
      <c r="X281" s="643"/>
      <c r="Y281" s="643"/>
      <c r="Z281" s="643"/>
      <c r="AA281" s="643"/>
    </row>
    <row r="282" spans="1:27" s="416" customFormat="1" x14ac:dyDescent="0.3">
      <c r="A282" s="643"/>
      <c r="B282" s="427"/>
      <c r="C282" s="643"/>
      <c r="D282" s="643"/>
      <c r="E282" s="679"/>
      <c r="F282" s="679"/>
      <c r="G282" s="679"/>
      <c r="H282" s="679"/>
      <c r="I282" s="679"/>
      <c r="J282" s="679"/>
      <c r="K282" s="679"/>
      <c r="L282" s="679"/>
      <c r="M282" s="643"/>
      <c r="N282" s="643"/>
      <c r="O282" s="643"/>
      <c r="P282" s="643"/>
      <c r="Q282" s="643"/>
      <c r="R282" s="643"/>
      <c r="S282" s="643"/>
      <c r="T282" s="643"/>
      <c r="U282" s="643"/>
      <c r="V282" s="643"/>
      <c r="W282" s="643"/>
      <c r="X282" s="643"/>
      <c r="Y282" s="643"/>
      <c r="Z282" s="643"/>
      <c r="AA282" s="643"/>
    </row>
    <row r="283" spans="1:27" s="416" customFormat="1" x14ac:dyDescent="0.3">
      <c r="A283" s="643"/>
      <c r="B283" s="427"/>
      <c r="C283" s="643"/>
      <c r="D283" s="643"/>
      <c r="E283" s="679"/>
      <c r="F283" s="679"/>
      <c r="G283" s="679"/>
      <c r="H283" s="679"/>
      <c r="I283" s="679"/>
      <c r="J283" s="679"/>
      <c r="K283" s="679"/>
      <c r="L283" s="679"/>
      <c r="M283" s="643"/>
      <c r="N283" s="643"/>
      <c r="O283" s="643"/>
      <c r="P283" s="643"/>
      <c r="Q283" s="643"/>
      <c r="R283" s="643"/>
      <c r="S283" s="643"/>
      <c r="T283" s="643"/>
      <c r="U283" s="643"/>
      <c r="V283" s="643"/>
      <c r="W283" s="643"/>
      <c r="X283" s="643"/>
      <c r="Y283" s="643"/>
      <c r="Z283" s="643"/>
      <c r="AA283" s="643"/>
    </row>
    <row r="284" spans="1:27" s="416" customFormat="1" x14ac:dyDescent="0.3">
      <c r="A284" s="643"/>
      <c r="B284" s="427"/>
      <c r="C284" s="643"/>
      <c r="D284" s="643"/>
      <c r="E284" s="679"/>
      <c r="F284" s="679"/>
      <c r="G284" s="679"/>
      <c r="H284" s="679"/>
      <c r="I284" s="679"/>
      <c r="J284" s="679"/>
      <c r="K284" s="679"/>
      <c r="L284" s="679"/>
      <c r="M284" s="643"/>
      <c r="N284" s="643"/>
      <c r="O284" s="643"/>
      <c r="P284" s="643"/>
      <c r="Q284" s="643"/>
      <c r="R284" s="643"/>
      <c r="S284" s="643"/>
      <c r="T284" s="643"/>
      <c r="U284" s="643"/>
      <c r="V284" s="643"/>
      <c r="W284" s="643"/>
      <c r="X284" s="643"/>
      <c r="Y284" s="643"/>
      <c r="Z284" s="643"/>
      <c r="AA284" s="643"/>
    </row>
    <row r="285" spans="1:27" s="416" customFormat="1" x14ac:dyDescent="0.3">
      <c r="A285" s="643"/>
      <c r="B285" s="427"/>
      <c r="C285" s="643"/>
      <c r="D285" s="643"/>
      <c r="E285" s="679"/>
      <c r="F285" s="679"/>
      <c r="G285" s="679"/>
      <c r="H285" s="679"/>
      <c r="I285" s="679"/>
      <c r="J285" s="679"/>
      <c r="K285" s="679"/>
      <c r="L285" s="679"/>
      <c r="M285" s="643"/>
      <c r="N285" s="643"/>
      <c r="O285" s="643"/>
      <c r="P285" s="643"/>
      <c r="Q285" s="643"/>
      <c r="R285" s="643"/>
      <c r="S285" s="643"/>
      <c r="T285" s="643"/>
      <c r="U285" s="643"/>
      <c r="V285" s="643"/>
      <c r="W285" s="643"/>
      <c r="X285" s="643"/>
      <c r="Y285" s="643"/>
      <c r="Z285" s="643"/>
      <c r="AA285" s="643"/>
    </row>
    <row r="286" spans="1:27" s="416" customFormat="1" x14ac:dyDescent="0.3">
      <c r="A286" s="643"/>
      <c r="B286" s="427"/>
      <c r="C286" s="643"/>
      <c r="D286" s="643"/>
      <c r="E286" s="679"/>
      <c r="F286" s="679"/>
      <c r="G286" s="679"/>
      <c r="H286" s="679"/>
      <c r="I286" s="679"/>
      <c r="J286" s="679"/>
      <c r="K286" s="679"/>
      <c r="L286" s="679"/>
      <c r="M286" s="643"/>
      <c r="N286" s="643"/>
      <c r="O286" s="643"/>
      <c r="P286" s="643"/>
      <c r="Q286" s="643"/>
      <c r="R286" s="643"/>
      <c r="S286" s="643"/>
      <c r="T286" s="643"/>
      <c r="U286" s="643"/>
      <c r="V286" s="643"/>
      <c r="W286" s="643"/>
      <c r="X286" s="643"/>
      <c r="Y286" s="643"/>
      <c r="Z286" s="643"/>
      <c r="AA286" s="643"/>
    </row>
    <row r="287" spans="1:27" s="416" customFormat="1" x14ac:dyDescent="0.3">
      <c r="A287" s="643"/>
      <c r="B287" s="427"/>
      <c r="C287" s="643"/>
      <c r="D287" s="643"/>
      <c r="E287" s="679"/>
      <c r="F287" s="679"/>
      <c r="G287" s="679"/>
      <c r="H287" s="679"/>
      <c r="I287" s="679"/>
      <c r="J287" s="679"/>
      <c r="K287" s="679"/>
      <c r="L287" s="679"/>
      <c r="M287" s="643"/>
      <c r="N287" s="643"/>
      <c r="O287" s="643"/>
      <c r="P287" s="643"/>
      <c r="Q287" s="643"/>
      <c r="R287" s="643"/>
      <c r="S287" s="643"/>
      <c r="T287" s="643"/>
      <c r="U287" s="643"/>
      <c r="V287" s="643"/>
      <c r="W287" s="643"/>
      <c r="X287" s="643"/>
      <c r="Y287" s="643"/>
      <c r="Z287" s="643"/>
      <c r="AA287" s="643"/>
    </row>
    <row r="288" spans="1:27" s="416" customFormat="1" x14ac:dyDescent="0.3">
      <c r="A288" s="643"/>
      <c r="B288" s="427"/>
      <c r="C288" s="643"/>
      <c r="D288" s="643"/>
      <c r="E288" s="679"/>
      <c r="F288" s="679"/>
      <c r="G288" s="679"/>
      <c r="H288" s="679"/>
      <c r="I288" s="679"/>
      <c r="J288" s="679"/>
      <c r="K288" s="679"/>
      <c r="L288" s="679"/>
      <c r="M288" s="643"/>
      <c r="N288" s="643"/>
      <c r="O288" s="643"/>
      <c r="P288" s="643"/>
      <c r="Q288" s="643"/>
      <c r="R288" s="643"/>
      <c r="S288" s="643"/>
      <c r="T288" s="643"/>
      <c r="U288" s="643"/>
      <c r="V288" s="643"/>
      <c r="W288" s="643"/>
      <c r="X288" s="643"/>
      <c r="Y288" s="643"/>
      <c r="Z288" s="643"/>
      <c r="AA288" s="643"/>
    </row>
    <row r="289" spans="1:27" s="416" customFormat="1" x14ac:dyDescent="0.3">
      <c r="A289" s="643"/>
      <c r="B289" s="427"/>
      <c r="C289" s="643"/>
      <c r="D289" s="643"/>
      <c r="E289" s="679"/>
      <c r="F289" s="679"/>
      <c r="G289" s="679"/>
      <c r="H289" s="679"/>
      <c r="I289" s="679"/>
      <c r="J289" s="679"/>
      <c r="K289" s="679"/>
      <c r="L289" s="679"/>
      <c r="M289" s="643"/>
      <c r="N289" s="643"/>
      <c r="O289" s="643"/>
      <c r="P289" s="643"/>
      <c r="Q289" s="643"/>
      <c r="R289" s="643"/>
      <c r="S289" s="643"/>
      <c r="T289" s="643"/>
      <c r="U289" s="643"/>
      <c r="V289" s="643"/>
      <c r="W289" s="643"/>
      <c r="X289" s="643"/>
      <c r="Y289" s="643"/>
      <c r="Z289" s="643"/>
      <c r="AA289" s="643"/>
    </row>
    <row r="290" spans="1:27" s="416" customFormat="1" x14ac:dyDescent="0.3">
      <c r="A290" s="643"/>
      <c r="B290" s="427"/>
      <c r="C290" s="643"/>
      <c r="D290" s="643"/>
      <c r="E290" s="679"/>
      <c r="F290" s="679"/>
      <c r="G290" s="679"/>
      <c r="H290" s="679"/>
      <c r="I290" s="679"/>
      <c r="J290" s="679"/>
      <c r="K290" s="679"/>
      <c r="L290" s="679"/>
      <c r="M290" s="643"/>
      <c r="N290" s="643"/>
      <c r="O290" s="643"/>
      <c r="P290" s="643"/>
      <c r="Q290" s="643"/>
      <c r="R290" s="643"/>
      <c r="S290" s="643"/>
      <c r="T290" s="643"/>
      <c r="U290" s="643"/>
      <c r="V290" s="643"/>
      <c r="W290" s="643"/>
      <c r="X290" s="643"/>
      <c r="Y290" s="643"/>
      <c r="Z290" s="643"/>
      <c r="AA290" s="643"/>
    </row>
    <row r="291" spans="1:27" s="416" customFormat="1" x14ac:dyDescent="0.3">
      <c r="A291" s="643"/>
      <c r="B291" s="427"/>
      <c r="C291" s="643"/>
      <c r="D291" s="643"/>
      <c r="E291" s="679"/>
      <c r="F291" s="679"/>
      <c r="G291" s="679"/>
      <c r="H291" s="679"/>
      <c r="I291" s="679"/>
      <c r="J291" s="679"/>
      <c r="K291" s="679"/>
      <c r="L291" s="679"/>
      <c r="M291" s="643"/>
      <c r="N291" s="643"/>
      <c r="O291" s="643"/>
      <c r="P291" s="643"/>
      <c r="Q291" s="643"/>
      <c r="R291" s="643"/>
      <c r="S291" s="643"/>
      <c r="T291" s="643"/>
      <c r="U291" s="643"/>
      <c r="V291" s="643"/>
      <c r="W291" s="643"/>
      <c r="X291" s="643"/>
      <c r="Y291" s="643"/>
      <c r="Z291" s="643"/>
      <c r="AA291" s="643"/>
    </row>
    <row r="292" spans="1:27" s="416" customFormat="1" x14ac:dyDescent="0.3">
      <c r="A292" s="643"/>
      <c r="B292" s="427"/>
      <c r="C292" s="643"/>
      <c r="D292" s="643"/>
      <c r="E292" s="679"/>
      <c r="F292" s="679"/>
      <c r="G292" s="679"/>
      <c r="H292" s="679"/>
      <c r="I292" s="679"/>
      <c r="J292" s="679"/>
      <c r="K292" s="679"/>
      <c r="L292" s="679"/>
      <c r="M292" s="643"/>
      <c r="N292" s="643"/>
      <c r="O292" s="643"/>
      <c r="P292" s="643"/>
      <c r="Q292" s="643"/>
      <c r="R292" s="643"/>
      <c r="S292" s="643"/>
      <c r="T292" s="643"/>
      <c r="U292" s="643"/>
      <c r="V292" s="643"/>
      <c r="W292" s="643"/>
      <c r="X292" s="643"/>
      <c r="Y292" s="643"/>
      <c r="Z292" s="643"/>
      <c r="AA292" s="643"/>
    </row>
    <row r="293" spans="1:27" s="416" customFormat="1" x14ac:dyDescent="0.3">
      <c r="A293" s="643"/>
      <c r="B293" s="427"/>
      <c r="C293" s="643"/>
      <c r="D293" s="643"/>
      <c r="E293" s="679"/>
      <c r="F293" s="679"/>
      <c r="G293" s="679"/>
      <c r="H293" s="679"/>
      <c r="I293" s="679"/>
      <c r="J293" s="679"/>
      <c r="K293" s="679"/>
      <c r="L293" s="679"/>
      <c r="M293" s="643"/>
      <c r="N293" s="643"/>
      <c r="O293" s="643"/>
      <c r="P293" s="643"/>
      <c r="Q293" s="643"/>
      <c r="R293" s="643"/>
      <c r="S293" s="643"/>
      <c r="T293" s="643"/>
      <c r="U293" s="643"/>
      <c r="V293" s="643"/>
      <c r="W293" s="643"/>
      <c r="X293" s="643"/>
      <c r="Y293" s="643"/>
      <c r="Z293" s="643"/>
      <c r="AA293" s="643"/>
    </row>
    <row r="294" spans="1:27" s="416" customFormat="1" x14ac:dyDescent="0.3">
      <c r="A294" s="643"/>
      <c r="B294" s="427"/>
      <c r="C294" s="643"/>
      <c r="D294" s="643"/>
      <c r="E294" s="679"/>
      <c r="F294" s="679"/>
      <c r="G294" s="679"/>
      <c r="H294" s="679"/>
      <c r="I294" s="679"/>
      <c r="J294" s="679"/>
      <c r="K294" s="679"/>
      <c r="L294" s="679"/>
      <c r="M294" s="643"/>
      <c r="N294" s="643"/>
      <c r="O294" s="643"/>
      <c r="P294" s="643"/>
      <c r="Q294" s="643"/>
      <c r="R294" s="643"/>
      <c r="S294" s="643"/>
      <c r="T294" s="643"/>
      <c r="U294" s="643"/>
      <c r="V294" s="643"/>
      <c r="W294" s="643"/>
      <c r="X294" s="643"/>
      <c r="Y294" s="643"/>
      <c r="Z294" s="643"/>
      <c r="AA294" s="643"/>
    </row>
    <row r="295" spans="1:27" s="416" customFormat="1" x14ac:dyDescent="0.3">
      <c r="A295" s="643"/>
      <c r="B295" s="427"/>
      <c r="C295" s="643"/>
      <c r="D295" s="643"/>
      <c r="E295" s="679"/>
      <c r="F295" s="679"/>
      <c r="G295" s="679"/>
      <c r="H295" s="679"/>
      <c r="I295" s="679"/>
      <c r="J295" s="679"/>
      <c r="K295" s="679"/>
      <c r="L295" s="679"/>
      <c r="M295" s="643"/>
      <c r="N295" s="643"/>
      <c r="O295" s="643"/>
      <c r="P295" s="643"/>
      <c r="Q295" s="643"/>
      <c r="R295" s="643"/>
      <c r="S295" s="643"/>
      <c r="T295" s="643"/>
      <c r="U295" s="643"/>
      <c r="V295" s="643"/>
      <c r="W295" s="643"/>
      <c r="X295" s="643"/>
      <c r="Y295" s="643"/>
      <c r="Z295" s="643"/>
      <c r="AA295" s="643"/>
    </row>
    <row r="296" spans="1:27" s="416" customFormat="1" x14ac:dyDescent="0.3">
      <c r="A296" s="643"/>
      <c r="B296" s="427"/>
      <c r="C296" s="643"/>
      <c r="D296" s="643"/>
      <c r="E296" s="679"/>
      <c r="F296" s="679"/>
      <c r="G296" s="679"/>
      <c r="H296" s="679"/>
      <c r="I296" s="679"/>
      <c r="J296" s="679"/>
      <c r="K296" s="679"/>
      <c r="L296" s="679"/>
      <c r="M296" s="643"/>
      <c r="N296" s="643"/>
      <c r="O296" s="643"/>
      <c r="P296" s="643"/>
      <c r="Q296" s="643"/>
      <c r="R296" s="643"/>
      <c r="S296" s="643"/>
      <c r="T296" s="643"/>
      <c r="U296" s="643"/>
      <c r="V296" s="643"/>
      <c r="W296" s="643"/>
      <c r="X296" s="643"/>
      <c r="Y296" s="643"/>
      <c r="Z296" s="643"/>
      <c r="AA296" s="643"/>
    </row>
    <row r="297" spans="1:27" s="416" customFormat="1" x14ac:dyDescent="0.3">
      <c r="A297" s="643"/>
      <c r="B297" s="427"/>
      <c r="C297" s="643"/>
      <c r="D297" s="643"/>
      <c r="E297" s="679"/>
      <c r="F297" s="679"/>
      <c r="G297" s="679"/>
      <c r="H297" s="679"/>
      <c r="I297" s="679"/>
      <c r="J297" s="679"/>
      <c r="K297" s="679"/>
      <c r="L297" s="679"/>
      <c r="M297" s="643"/>
      <c r="N297" s="643"/>
      <c r="O297" s="643"/>
      <c r="P297" s="643"/>
      <c r="Q297" s="643"/>
      <c r="R297" s="643"/>
      <c r="S297" s="643"/>
      <c r="T297" s="643"/>
      <c r="U297" s="643"/>
      <c r="V297" s="643"/>
      <c r="W297" s="643"/>
      <c r="X297" s="643"/>
      <c r="Y297" s="643"/>
      <c r="Z297" s="643"/>
      <c r="AA297" s="643"/>
    </row>
    <row r="298" spans="1:27" s="416" customFormat="1" x14ac:dyDescent="0.3">
      <c r="A298" s="643"/>
      <c r="B298" s="427"/>
      <c r="C298" s="643"/>
      <c r="D298" s="643"/>
      <c r="E298" s="679"/>
      <c r="F298" s="679"/>
      <c r="G298" s="679"/>
      <c r="H298" s="679"/>
      <c r="I298" s="679"/>
      <c r="J298" s="679"/>
      <c r="K298" s="679"/>
      <c r="L298" s="679"/>
      <c r="M298" s="643"/>
      <c r="N298" s="643"/>
      <c r="O298" s="643"/>
      <c r="P298" s="643"/>
      <c r="Q298" s="643"/>
      <c r="R298" s="643"/>
      <c r="S298" s="643"/>
      <c r="T298" s="643"/>
      <c r="U298" s="643"/>
      <c r="V298" s="643"/>
      <c r="W298" s="643"/>
      <c r="X298" s="643"/>
      <c r="Y298" s="643"/>
      <c r="Z298" s="643"/>
      <c r="AA298" s="643"/>
    </row>
    <row r="299" spans="1:27" s="416" customFormat="1" x14ac:dyDescent="0.3">
      <c r="A299" s="643"/>
      <c r="B299" s="427"/>
      <c r="C299" s="643"/>
      <c r="D299" s="643"/>
      <c r="E299" s="679"/>
      <c r="F299" s="679"/>
      <c r="G299" s="679"/>
      <c r="H299" s="679"/>
      <c r="I299" s="679"/>
      <c r="J299" s="679"/>
      <c r="K299" s="679"/>
      <c r="L299" s="679"/>
      <c r="M299" s="643"/>
      <c r="N299" s="643"/>
      <c r="O299" s="643"/>
      <c r="P299" s="643"/>
      <c r="Q299" s="643"/>
      <c r="R299" s="643"/>
      <c r="S299" s="643"/>
      <c r="T299" s="643"/>
      <c r="U299" s="643"/>
      <c r="V299" s="643"/>
      <c r="W299" s="643"/>
      <c r="X299" s="643"/>
      <c r="Y299" s="643"/>
      <c r="Z299" s="643"/>
      <c r="AA299" s="643"/>
    </row>
    <row r="300" spans="1:27" s="416" customFormat="1" x14ac:dyDescent="0.3">
      <c r="A300" s="643"/>
      <c r="B300" s="427"/>
      <c r="C300" s="643"/>
      <c r="D300" s="643"/>
      <c r="E300" s="679"/>
      <c r="F300" s="679"/>
      <c r="G300" s="679"/>
      <c r="H300" s="679"/>
      <c r="I300" s="679"/>
      <c r="J300" s="679"/>
      <c r="K300" s="679"/>
      <c r="L300" s="679"/>
      <c r="M300" s="643"/>
      <c r="N300" s="643"/>
      <c r="O300" s="643"/>
      <c r="P300" s="643"/>
      <c r="Q300" s="643"/>
      <c r="R300" s="643"/>
      <c r="S300" s="643"/>
      <c r="T300" s="643"/>
      <c r="U300" s="643"/>
      <c r="V300" s="643"/>
      <c r="W300" s="643"/>
      <c r="X300" s="643"/>
      <c r="Y300" s="643"/>
      <c r="Z300" s="643"/>
      <c r="AA300" s="643"/>
    </row>
    <row r="301" spans="1:27" s="416" customFormat="1" x14ac:dyDescent="0.3">
      <c r="A301" s="643"/>
      <c r="B301" s="427"/>
      <c r="C301" s="643"/>
      <c r="D301" s="643"/>
      <c r="E301" s="679"/>
      <c r="F301" s="679"/>
      <c r="G301" s="679"/>
      <c r="H301" s="679"/>
      <c r="I301" s="679"/>
      <c r="J301" s="679"/>
      <c r="K301" s="679"/>
      <c r="L301" s="679"/>
      <c r="M301" s="643"/>
      <c r="N301" s="643"/>
      <c r="O301" s="643"/>
      <c r="P301" s="643"/>
      <c r="Q301" s="643"/>
      <c r="R301" s="643"/>
      <c r="S301" s="643"/>
      <c r="T301" s="643"/>
      <c r="U301" s="643"/>
      <c r="V301" s="643"/>
      <c r="W301" s="643"/>
      <c r="X301" s="643"/>
      <c r="Y301" s="643"/>
      <c r="Z301" s="643"/>
      <c r="AA301" s="643"/>
    </row>
    <row r="302" spans="1:27" s="416" customFormat="1" x14ac:dyDescent="0.3">
      <c r="A302" s="643"/>
      <c r="B302" s="427"/>
      <c r="C302" s="643"/>
      <c r="D302" s="643"/>
      <c r="E302" s="679"/>
      <c r="F302" s="679"/>
      <c r="G302" s="679"/>
      <c r="H302" s="679"/>
      <c r="I302" s="679"/>
      <c r="J302" s="679"/>
      <c r="K302" s="679"/>
      <c r="L302" s="679"/>
      <c r="M302" s="643"/>
      <c r="N302" s="643"/>
      <c r="O302" s="643"/>
      <c r="P302" s="643"/>
      <c r="Q302" s="643"/>
      <c r="R302" s="643"/>
      <c r="S302" s="643"/>
      <c r="T302" s="643"/>
      <c r="U302" s="643"/>
      <c r="V302" s="643"/>
      <c r="W302" s="643"/>
      <c r="X302" s="643"/>
      <c r="Y302" s="643"/>
      <c r="Z302" s="643"/>
      <c r="AA302" s="643"/>
    </row>
    <row r="303" spans="1:27" s="416" customFormat="1" x14ac:dyDescent="0.3">
      <c r="A303" s="643"/>
      <c r="B303" s="427"/>
      <c r="C303" s="643"/>
      <c r="D303" s="643"/>
      <c r="E303" s="679"/>
      <c r="F303" s="679"/>
      <c r="G303" s="679"/>
      <c r="H303" s="679"/>
      <c r="I303" s="679"/>
      <c r="J303" s="679"/>
      <c r="K303" s="679"/>
      <c r="L303" s="679"/>
      <c r="M303" s="643"/>
      <c r="N303" s="643"/>
      <c r="O303" s="643"/>
      <c r="P303" s="643"/>
      <c r="Q303" s="643"/>
      <c r="R303" s="643"/>
      <c r="S303" s="643"/>
      <c r="T303" s="643"/>
      <c r="U303" s="643"/>
      <c r="V303" s="643"/>
      <c r="W303" s="643"/>
      <c r="X303" s="643"/>
      <c r="Y303" s="643"/>
      <c r="Z303" s="643"/>
      <c r="AA303" s="643"/>
    </row>
    <row r="304" spans="1:27" s="416" customFormat="1" x14ac:dyDescent="0.3">
      <c r="A304" s="643"/>
      <c r="B304" s="427"/>
      <c r="C304" s="643"/>
      <c r="D304" s="643"/>
      <c r="E304" s="679"/>
      <c r="F304" s="679"/>
      <c r="G304" s="679"/>
      <c r="H304" s="679"/>
      <c r="I304" s="679"/>
      <c r="J304" s="679"/>
      <c r="K304" s="679"/>
      <c r="L304" s="679"/>
      <c r="M304" s="643"/>
      <c r="N304" s="643"/>
      <c r="O304" s="643"/>
      <c r="P304" s="643"/>
      <c r="Q304" s="643"/>
      <c r="R304" s="643"/>
      <c r="S304" s="643"/>
      <c r="T304" s="643"/>
      <c r="U304" s="643"/>
      <c r="V304" s="643"/>
      <c r="W304" s="643"/>
      <c r="X304" s="643"/>
      <c r="Y304" s="643"/>
      <c r="Z304" s="643"/>
      <c r="AA304" s="643"/>
    </row>
    <row r="305" spans="1:27" s="416" customFormat="1" x14ac:dyDescent="0.3">
      <c r="A305" s="643"/>
      <c r="B305" s="427"/>
      <c r="C305" s="643"/>
      <c r="D305" s="643"/>
      <c r="E305" s="679"/>
      <c r="F305" s="679"/>
      <c r="G305" s="679"/>
      <c r="H305" s="679"/>
      <c r="I305" s="679"/>
      <c r="J305" s="679"/>
      <c r="K305" s="679"/>
      <c r="L305" s="679"/>
      <c r="M305" s="643"/>
      <c r="N305" s="643"/>
      <c r="O305" s="643"/>
      <c r="P305" s="643"/>
      <c r="Q305" s="643"/>
      <c r="R305" s="643"/>
      <c r="S305" s="643"/>
      <c r="T305" s="643"/>
      <c r="U305" s="643"/>
      <c r="V305" s="643"/>
      <c r="W305" s="643"/>
      <c r="X305" s="643"/>
      <c r="Y305" s="643"/>
      <c r="Z305" s="643"/>
      <c r="AA305" s="643"/>
    </row>
    <row r="306" spans="1:27" s="416" customFormat="1" x14ac:dyDescent="0.3">
      <c r="A306" s="643"/>
      <c r="B306" s="427"/>
      <c r="C306" s="643"/>
      <c r="D306" s="643"/>
      <c r="E306" s="679"/>
      <c r="F306" s="679"/>
      <c r="G306" s="679"/>
      <c r="H306" s="679"/>
      <c r="I306" s="679"/>
      <c r="J306" s="679"/>
      <c r="K306" s="679"/>
      <c r="L306" s="679"/>
      <c r="M306" s="643"/>
      <c r="N306" s="643"/>
      <c r="O306" s="643"/>
      <c r="P306" s="643"/>
      <c r="Q306" s="643"/>
      <c r="R306" s="643"/>
      <c r="S306" s="643"/>
      <c r="T306" s="643"/>
      <c r="U306" s="643"/>
      <c r="V306" s="643"/>
      <c r="W306" s="643"/>
      <c r="X306" s="643"/>
      <c r="Y306" s="643"/>
      <c r="Z306" s="643"/>
      <c r="AA306" s="643"/>
    </row>
    <row r="307" spans="1:27" s="416" customFormat="1" x14ac:dyDescent="0.3">
      <c r="A307" s="643"/>
      <c r="B307" s="427"/>
      <c r="C307" s="643"/>
      <c r="D307" s="643"/>
      <c r="E307" s="679"/>
      <c r="F307" s="679"/>
      <c r="G307" s="679"/>
      <c r="H307" s="679"/>
      <c r="I307" s="679"/>
      <c r="J307" s="679"/>
      <c r="K307" s="679"/>
      <c r="L307" s="679"/>
      <c r="M307" s="643"/>
      <c r="N307" s="643"/>
      <c r="O307" s="643"/>
      <c r="P307" s="643"/>
      <c r="Q307" s="643"/>
      <c r="R307" s="643"/>
      <c r="S307" s="643"/>
      <c r="T307" s="643"/>
      <c r="U307" s="643"/>
      <c r="V307" s="643"/>
      <c r="W307" s="643"/>
      <c r="X307" s="643"/>
      <c r="Y307" s="643"/>
      <c r="Z307" s="643"/>
      <c r="AA307" s="643"/>
    </row>
    <row r="308" spans="1:27" s="416" customFormat="1" x14ac:dyDescent="0.3">
      <c r="A308" s="643"/>
      <c r="B308" s="427"/>
      <c r="C308" s="643"/>
      <c r="D308" s="643"/>
      <c r="E308" s="679"/>
      <c r="F308" s="679"/>
      <c r="G308" s="679"/>
      <c r="H308" s="679"/>
      <c r="I308" s="679"/>
      <c r="J308" s="679"/>
      <c r="K308" s="679"/>
      <c r="L308" s="679"/>
      <c r="M308" s="643"/>
      <c r="N308" s="643"/>
      <c r="O308" s="643"/>
      <c r="P308" s="643"/>
      <c r="Q308" s="643"/>
      <c r="R308" s="643"/>
      <c r="S308" s="643"/>
      <c r="T308" s="643"/>
      <c r="U308" s="643"/>
      <c r="V308" s="643"/>
      <c r="W308" s="643"/>
      <c r="X308" s="643"/>
      <c r="Y308" s="643"/>
      <c r="Z308" s="643"/>
      <c r="AA308" s="643"/>
    </row>
    <row r="309" spans="1:27" s="416" customFormat="1" x14ac:dyDescent="0.3">
      <c r="A309" s="643"/>
      <c r="B309" s="427"/>
      <c r="C309" s="643"/>
      <c r="D309" s="643"/>
      <c r="E309" s="679"/>
      <c r="F309" s="679"/>
      <c r="G309" s="679"/>
      <c r="H309" s="679"/>
      <c r="I309" s="679"/>
      <c r="J309" s="679"/>
      <c r="K309" s="679"/>
      <c r="L309" s="679"/>
      <c r="M309" s="643"/>
      <c r="N309" s="643"/>
      <c r="O309" s="643"/>
      <c r="P309" s="643"/>
      <c r="Q309" s="643"/>
      <c r="R309" s="643"/>
      <c r="S309" s="643"/>
      <c r="T309" s="643"/>
      <c r="U309" s="643"/>
      <c r="V309" s="643"/>
      <c r="W309" s="643"/>
      <c r="X309" s="643"/>
      <c r="Y309" s="643"/>
      <c r="Z309" s="643"/>
      <c r="AA309" s="643"/>
    </row>
    <row r="310" spans="1:27" s="416" customFormat="1" x14ac:dyDescent="0.3">
      <c r="A310" s="643"/>
      <c r="B310" s="427"/>
      <c r="C310" s="643"/>
      <c r="D310" s="643"/>
      <c r="E310" s="679"/>
      <c r="F310" s="679"/>
      <c r="G310" s="679"/>
      <c r="H310" s="679"/>
      <c r="I310" s="679"/>
      <c r="J310" s="679"/>
      <c r="K310" s="679"/>
      <c r="L310" s="679"/>
      <c r="M310" s="643"/>
      <c r="N310" s="643"/>
      <c r="O310" s="643"/>
      <c r="P310" s="643"/>
      <c r="Q310" s="643"/>
      <c r="R310" s="643"/>
      <c r="S310" s="643"/>
      <c r="T310" s="643"/>
      <c r="U310" s="643"/>
      <c r="V310" s="643"/>
      <c r="W310" s="643"/>
      <c r="X310" s="643"/>
      <c r="Y310" s="643"/>
      <c r="Z310" s="643"/>
      <c r="AA310" s="643"/>
    </row>
    <row r="311" spans="1:27" s="416" customFormat="1" x14ac:dyDescent="0.3">
      <c r="A311" s="643"/>
      <c r="B311" s="427"/>
      <c r="C311" s="643"/>
      <c r="D311" s="643"/>
      <c r="E311" s="679"/>
      <c r="F311" s="679"/>
      <c r="G311" s="679"/>
      <c r="H311" s="679"/>
      <c r="I311" s="679"/>
      <c r="J311" s="679"/>
      <c r="K311" s="679"/>
      <c r="L311" s="679"/>
      <c r="M311" s="643"/>
      <c r="N311" s="643"/>
      <c r="O311" s="643"/>
      <c r="P311" s="643"/>
      <c r="Q311" s="643"/>
      <c r="R311" s="643"/>
      <c r="S311" s="643"/>
      <c r="T311" s="643"/>
      <c r="U311" s="643"/>
      <c r="V311" s="643"/>
      <c r="W311" s="643"/>
      <c r="X311" s="643"/>
      <c r="Y311" s="643"/>
      <c r="Z311" s="643"/>
      <c r="AA311" s="643"/>
    </row>
    <row r="312" spans="1:27" s="416" customFormat="1" x14ac:dyDescent="0.3">
      <c r="A312" s="643"/>
      <c r="B312" s="427"/>
      <c r="C312" s="643"/>
      <c r="D312" s="643"/>
      <c r="E312" s="679"/>
      <c r="F312" s="679"/>
      <c r="G312" s="679"/>
      <c r="H312" s="679"/>
      <c r="I312" s="679"/>
      <c r="J312" s="679"/>
      <c r="K312" s="679"/>
      <c r="L312" s="679"/>
      <c r="M312" s="643"/>
      <c r="N312" s="643"/>
      <c r="O312" s="643"/>
      <c r="P312" s="643"/>
      <c r="Q312" s="643"/>
      <c r="R312" s="643"/>
      <c r="S312" s="643"/>
      <c r="T312" s="643"/>
      <c r="U312" s="643"/>
      <c r="V312" s="643"/>
      <c r="W312" s="643"/>
      <c r="X312" s="643"/>
      <c r="Y312" s="643"/>
      <c r="Z312" s="643"/>
      <c r="AA312" s="643"/>
    </row>
    <row r="313" spans="1:27" s="416" customFormat="1" x14ac:dyDescent="0.3">
      <c r="A313" s="643"/>
      <c r="B313" s="427"/>
      <c r="C313" s="643"/>
      <c r="D313" s="643"/>
      <c r="E313" s="679"/>
      <c r="F313" s="679"/>
      <c r="G313" s="679"/>
      <c r="H313" s="679"/>
      <c r="I313" s="679"/>
      <c r="J313" s="679"/>
      <c r="K313" s="679"/>
      <c r="L313" s="679"/>
      <c r="M313" s="643"/>
      <c r="N313" s="643"/>
      <c r="O313" s="643"/>
      <c r="P313" s="643"/>
      <c r="Q313" s="643"/>
      <c r="R313" s="643"/>
      <c r="S313" s="643"/>
      <c r="T313" s="643"/>
      <c r="U313" s="643"/>
      <c r="V313" s="643"/>
      <c r="W313" s="643"/>
      <c r="X313" s="643"/>
      <c r="Y313" s="643"/>
      <c r="Z313" s="643"/>
      <c r="AA313" s="643"/>
    </row>
    <row r="314" spans="1:27" s="416" customFormat="1" x14ac:dyDescent="0.3">
      <c r="A314" s="643"/>
      <c r="B314" s="427"/>
      <c r="C314" s="643"/>
      <c r="D314" s="643"/>
      <c r="E314" s="679"/>
      <c r="F314" s="679"/>
      <c r="G314" s="679"/>
      <c r="H314" s="679"/>
      <c r="I314" s="679"/>
      <c r="J314" s="679"/>
      <c r="K314" s="679"/>
      <c r="L314" s="679"/>
      <c r="M314" s="643"/>
      <c r="N314" s="643"/>
      <c r="O314" s="643"/>
      <c r="P314" s="643"/>
      <c r="Q314" s="643"/>
      <c r="R314" s="643"/>
      <c r="S314" s="643"/>
      <c r="T314" s="643"/>
      <c r="U314" s="643"/>
      <c r="V314" s="643"/>
      <c r="W314" s="643"/>
      <c r="X314" s="643"/>
      <c r="Y314" s="643"/>
      <c r="Z314" s="643"/>
      <c r="AA314" s="643"/>
    </row>
    <row r="315" spans="1:27" s="416" customFormat="1" x14ac:dyDescent="0.3">
      <c r="A315" s="643"/>
      <c r="B315" s="427"/>
      <c r="C315" s="643"/>
      <c r="D315" s="643"/>
      <c r="E315" s="679"/>
      <c r="F315" s="679"/>
      <c r="G315" s="679"/>
      <c r="H315" s="679"/>
      <c r="I315" s="679"/>
      <c r="J315" s="679"/>
      <c r="K315" s="679"/>
      <c r="L315" s="679"/>
      <c r="M315" s="643"/>
      <c r="N315" s="643"/>
      <c r="O315" s="643"/>
      <c r="P315" s="643"/>
      <c r="Q315" s="643"/>
      <c r="R315" s="643"/>
      <c r="S315" s="643"/>
      <c r="T315" s="643"/>
      <c r="U315" s="643"/>
      <c r="V315" s="643"/>
      <c r="W315" s="643"/>
      <c r="X315" s="643"/>
      <c r="Y315" s="643"/>
      <c r="Z315" s="643"/>
      <c r="AA315" s="643"/>
    </row>
    <row r="316" spans="1:27" s="416" customFormat="1" x14ac:dyDescent="0.3">
      <c r="A316" s="643"/>
      <c r="B316" s="427"/>
      <c r="C316" s="643"/>
      <c r="D316" s="643"/>
      <c r="E316" s="679"/>
      <c r="F316" s="679"/>
      <c r="G316" s="679"/>
      <c r="H316" s="679"/>
      <c r="I316" s="679"/>
      <c r="J316" s="679"/>
      <c r="K316" s="679"/>
      <c r="L316" s="679"/>
      <c r="M316" s="643"/>
      <c r="N316" s="643"/>
      <c r="O316" s="643"/>
      <c r="P316" s="643"/>
      <c r="Q316" s="643"/>
      <c r="R316" s="643"/>
      <c r="S316" s="643"/>
      <c r="T316" s="643"/>
      <c r="U316" s="643"/>
      <c r="V316" s="643"/>
      <c r="W316" s="643"/>
      <c r="X316" s="643"/>
      <c r="Y316" s="643"/>
      <c r="Z316" s="643"/>
      <c r="AA316" s="643"/>
    </row>
    <row r="317" spans="1:27" s="416" customFormat="1" x14ac:dyDescent="0.3">
      <c r="A317" s="643"/>
      <c r="B317" s="427"/>
      <c r="C317" s="643"/>
      <c r="D317" s="643"/>
      <c r="E317" s="679"/>
      <c r="F317" s="679"/>
      <c r="G317" s="679"/>
      <c r="H317" s="679"/>
      <c r="I317" s="679"/>
      <c r="J317" s="679"/>
      <c r="K317" s="679"/>
      <c r="L317" s="679"/>
      <c r="M317" s="643"/>
      <c r="N317" s="643"/>
      <c r="O317" s="643"/>
      <c r="P317" s="643"/>
      <c r="Q317" s="643"/>
      <c r="R317" s="643"/>
      <c r="S317" s="643"/>
      <c r="T317" s="643"/>
      <c r="U317" s="643"/>
      <c r="V317" s="643"/>
      <c r="W317" s="643"/>
      <c r="X317" s="643"/>
      <c r="Y317" s="643"/>
      <c r="Z317" s="643"/>
      <c r="AA317" s="643"/>
    </row>
    <row r="318" spans="1:27" s="416" customFormat="1" x14ac:dyDescent="0.3">
      <c r="A318" s="643"/>
      <c r="B318" s="427"/>
      <c r="C318" s="643"/>
      <c r="D318" s="643"/>
      <c r="E318" s="679"/>
      <c r="F318" s="679"/>
      <c r="G318" s="679"/>
      <c r="H318" s="679"/>
      <c r="I318" s="679"/>
      <c r="J318" s="679"/>
      <c r="K318" s="679"/>
      <c r="L318" s="679"/>
      <c r="M318" s="643"/>
      <c r="N318" s="643"/>
      <c r="O318" s="643"/>
      <c r="P318" s="643"/>
      <c r="Q318" s="643"/>
      <c r="R318" s="643"/>
      <c r="S318" s="643"/>
      <c r="T318" s="643"/>
      <c r="U318" s="643"/>
      <c r="V318" s="643"/>
      <c r="W318" s="643"/>
      <c r="X318" s="643"/>
      <c r="Y318" s="643"/>
      <c r="Z318" s="643"/>
      <c r="AA318" s="643"/>
    </row>
    <row r="319" spans="1:27" s="416" customFormat="1" x14ac:dyDescent="0.3">
      <c r="A319" s="643"/>
      <c r="B319" s="427"/>
      <c r="C319" s="643"/>
      <c r="D319" s="643"/>
      <c r="E319" s="679"/>
      <c r="F319" s="679"/>
      <c r="G319" s="679"/>
      <c r="H319" s="679"/>
      <c r="I319" s="679"/>
      <c r="J319" s="679"/>
      <c r="K319" s="679"/>
      <c r="L319" s="679"/>
      <c r="M319" s="643"/>
      <c r="N319" s="643"/>
      <c r="O319" s="643"/>
      <c r="P319" s="643"/>
      <c r="Q319" s="643"/>
      <c r="R319" s="643"/>
      <c r="S319" s="643"/>
      <c r="T319" s="643"/>
      <c r="U319" s="643"/>
      <c r="V319" s="643"/>
      <c r="W319" s="643"/>
      <c r="X319" s="643"/>
      <c r="Y319" s="643"/>
      <c r="Z319" s="643"/>
      <c r="AA319" s="643"/>
    </row>
    <row r="320" spans="1:27" s="416" customFormat="1" x14ac:dyDescent="0.3">
      <c r="A320" s="643"/>
      <c r="B320" s="427"/>
      <c r="C320" s="643"/>
      <c r="D320" s="643"/>
      <c r="E320" s="679"/>
      <c r="F320" s="679"/>
      <c r="G320" s="679"/>
      <c r="H320" s="679"/>
      <c r="I320" s="679"/>
      <c r="J320" s="679"/>
      <c r="K320" s="679"/>
      <c r="L320" s="679"/>
      <c r="M320" s="643"/>
      <c r="N320" s="643"/>
      <c r="O320" s="643"/>
      <c r="P320" s="643"/>
      <c r="Q320" s="643"/>
      <c r="R320" s="643"/>
      <c r="S320" s="643"/>
      <c r="T320" s="643"/>
      <c r="U320" s="643"/>
      <c r="V320" s="643"/>
      <c r="W320" s="643"/>
      <c r="X320" s="643"/>
      <c r="Y320" s="643"/>
      <c r="Z320" s="643"/>
      <c r="AA320" s="643"/>
    </row>
    <row r="321" spans="1:27" s="416" customFormat="1" x14ac:dyDescent="0.3">
      <c r="A321" s="643"/>
      <c r="B321" s="427"/>
      <c r="C321" s="643"/>
      <c r="D321" s="643"/>
      <c r="E321" s="679"/>
      <c r="F321" s="679"/>
      <c r="G321" s="679"/>
      <c r="H321" s="679"/>
      <c r="I321" s="679"/>
      <c r="J321" s="679"/>
      <c r="K321" s="679"/>
      <c r="L321" s="679"/>
      <c r="M321" s="643"/>
      <c r="N321" s="643"/>
      <c r="O321" s="643"/>
      <c r="P321" s="643"/>
      <c r="Q321" s="643"/>
      <c r="R321" s="643"/>
      <c r="S321" s="643"/>
      <c r="T321" s="643"/>
      <c r="U321" s="643"/>
      <c r="V321" s="643"/>
      <c r="W321" s="643"/>
      <c r="X321" s="643"/>
      <c r="Y321" s="643"/>
      <c r="Z321" s="643"/>
      <c r="AA321" s="643"/>
    </row>
    <row r="322" spans="1:27" s="416" customFormat="1" x14ac:dyDescent="0.3">
      <c r="A322" s="643"/>
      <c r="B322" s="427"/>
      <c r="C322" s="643"/>
      <c r="D322" s="643"/>
      <c r="E322" s="679"/>
      <c r="F322" s="679"/>
      <c r="G322" s="679"/>
      <c r="H322" s="679"/>
      <c r="I322" s="679"/>
      <c r="J322" s="679"/>
      <c r="K322" s="679"/>
      <c r="L322" s="679"/>
      <c r="M322" s="643"/>
      <c r="N322" s="643"/>
      <c r="O322" s="643"/>
      <c r="P322" s="643"/>
      <c r="Q322" s="643"/>
      <c r="R322" s="643"/>
      <c r="S322" s="643"/>
      <c r="T322" s="643"/>
      <c r="U322" s="643"/>
      <c r="V322" s="643"/>
      <c r="W322" s="643"/>
      <c r="X322" s="643"/>
      <c r="Y322" s="643"/>
      <c r="Z322" s="643"/>
      <c r="AA322" s="643"/>
    </row>
    <row r="323" spans="1:27" s="416" customFormat="1" x14ac:dyDescent="0.3">
      <c r="A323" s="643"/>
      <c r="B323" s="427"/>
      <c r="C323" s="643"/>
      <c r="D323" s="643"/>
      <c r="E323" s="679"/>
      <c r="F323" s="679"/>
      <c r="G323" s="679"/>
      <c r="H323" s="679"/>
      <c r="I323" s="679"/>
      <c r="J323" s="679"/>
      <c r="K323" s="679"/>
      <c r="L323" s="679"/>
      <c r="M323" s="643"/>
      <c r="N323" s="643"/>
      <c r="O323" s="643"/>
      <c r="P323" s="643"/>
      <c r="Q323" s="643"/>
      <c r="R323" s="643"/>
      <c r="S323" s="643"/>
      <c r="T323" s="643"/>
      <c r="U323" s="643"/>
      <c r="V323" s="643"/>
      <c r="W323" s="643"/>
      <c r="X323" s="643"/>
      <c r="Y323" s="643"/>
      <c r="Z323" s="643"/>
      <c r="AA323" s="643"/>
    </row>
    <row r="324" spans="1:27" s="416" customFormat="1" x14ac:dyDescent="0.3">
      <c r="A324" s="643"/>
      <c r="B324" s="427"/>
      <c r="C324" s="643"/>
      <c r="D324" s="643"/>
      <c r="E324" s="679"/>
      <c r="F324" s="679"/>
      <c r="G324" s="679"/>
      <c r="H324" s="679"/>
      <c r="I324" s="679"/>
      <c r="J324" s="679"/>
      <c r="K324" s="679"/>
      <c r="L324" s="679"/>
      <c r="M324" s="643"/>
      <c r="N324" s="643"/>
      <c r="O324" s="643"/>
      <c r="P324" s="643"/>
      <c r="Q324" s="643"/>
      <c r="R324" s="643"/>
      <c r="S324" s="643"/>
      <c r="T324" s="643"/>
      <c r="U324" s="643"/>
      <c r="V324" s="643"/>
      <c r="W324" s="643"/>
      <c r="X324" s="643"/>
      <c r="Y324" s="643"/>
      <c r="Z324" s="643"/>
      <c r="AA324" s="643"/>
    </row>
    <row r="325" spans="1:27" s="416" customFormat="1" x14ac:dyDescent="0.3">
      <c r="A325" s="643"/>
      <c r="B325" s="427"/>
      <c r="C325" s="643"/>
      <c r="D325" s="643"/>
      <c r="E325" s="679"/>
      <c r="F325" s="679"/>
      <c r="G325" s="679"/>
      <c r="H325" s="679"/>
      <c r="I325" s="679"/>
      <c r="J325" s="679"/>
      <c r="K325" s="679"/>
      <c r="L325" s="679"/>
      <c r="M325" s="643"/>
      <c r="N325" s="643"/>
      <c r="O325" s="643"/>
      <c r="P325" s="643"/>
      <c r="Q325" s="643"/>
      <c r="R325" s="643"/>
      <c r="S325" s="643"/>
      <c r="T325" s="643"/>
      <c r="U325" s="643"/>
      <c r="V325" s="643"/>
      <c r="W325" s="643"/>
      <c r="X325" s="643"/>
      <c r="Y325" s="643"/>
      <c r="Z325" s="643"/>
      <c r="AA325" s="643"/>
    </row>
    <row r="326" spans="1:27" s="416" customFormat="1" x14ac:dyDescent="0.3">
      <c r="A326" s="643"/>
      <c r="B326" s="427"/>
      <c r="C326" s="643"/>
      <c r="D326" s="643"/>
      <c r="E326" s="679"/>
      <c r="F326" s="679"/>
      <c r="G326" s="679"/>
      <c r="H326" s="679"/>
      <c r="I326" s="679"/>
      <c r="J326" s="679"/>
      <c r="K326" s="679"/>
      <c r="L326" s="679"/>
      <c r="M326" s="643"/>
      <c r="N326" s="643"/>
      <c r="O326" s="643"/>
      <c r="P326" s="643"/>
      <c r="Q326" s="643"/>
      <c r="R326" s="643"/>
      <c r="S326" s="643"/>
      <c r="T326" s="643"/>
      <c r="U326" s="643"/>
      <c r="V326" s="643"/>
      <c r="W326" s="643"/>
      <c r="X326" s="643"/>
      <c r="Y326" s="643"/>
      <c r="Z326" s="643"/>
      <c r="AA326" s="643"/>
    </row>
    <row r="327" spans="1:27" s="416" customFormat="1" x14ac:dyDescent="0.3">
      <c r="A327" s="643"/>
      <c r="B327" s="427"/>
      <c r="C327" s="643"/>
      <c r="D327" s="643"/>
      <c r="E327" s="679"/>
      <c r="F327" s="679"/>
      <c r="G327" s="679"/>
      <c r="H327" s="679"/>
      <c r="I327" s="679"/>
      <c r="J327" s="679"/>
      <c r="K327" s="679"/>
      <c r="L327" s="679"/>
      <c r="M327" s="643"/>
      <c r="N327" s="643"/>
      <c r="O327" s="643"/>
      <c r="P327" s="643"/>
      <c r="Q327" s="643"/>
      <c r="R327" s="643"/>
      <c r="S327" s="643"/>
      <c r="T327" s="643"/>
      <c r="U327" s="643"/>
      <c r="V327" s="643"/>
      <c r="W327" s="643"/>
      <c r="X327" s="643"/>
      <c r="Y327" s="643"/>
      <c r="Z327" s="643"/>
      <c r="AA327" s="643"/>
    </row>
    <row r="328" spans="1:27" s="416" customFormat="1" x14ac:dyDescent="0.3">
      <c r="A328" s="643"/>
      <c r="B328" s="427"/>
      <c r="C328" s="643"/>
      <c r="D328" s="643"/>
      <c r="E328" s="679"/>
      <c r="F328" s="679"/>
      <c r="G328" s="679"/>
      <c r="H328" s="679"/>
      <c r="I328" s="679"/>
      <c r="J328" s="679"/>
      <c r="K328" s="679"/>
      <c r="L328" s="679"/>
      <c r="M328" s="643"/>
      <c r="N328" s="643"/>
      <c r="O328" s="643"/>
      <c r="P328" s="643"/>
      <c r="Q328" s="643"/>
      <c r="R328" s="643"/>
      <c r="S328" s="643"/>
      <c r="T328" s="643"/>
      <c r="U328" s="643"/>
      <c r="V328" s="643"/>
      <c r="W328" s="643"/>
      <c r="X328" s="643"/>
      <c r="Y328" s="643"/>
      <c r="Z328" s="643"/>
      <c r="AA328" s="643"/>
    </row>
    <row r="329" spans="1:27" s="416" customFormat="1" x14ac:dyDescent="0.3">
      <c r="A329" s="643"/>
      <c r="B329" s="427"/>
      <c r="C329" s="643"/>
      <c r="D329" s="643"/>
      <c r="E329" s="679"/>
      <c r="F329" s="679"/>
      <c r="G329" s="679"/>
      <c r="H329" s="679"/>
      <c r="I329" s="679"/>
      <c r="J329" s="679"/>
      <c r="K329" s="679"/>
      <c r="L329" s="679"/>
      <c r="M329" s="643"/>
      <c r="N329" s="643"/>
      <c r="O329" s="643"/>
      <c r="P329" s="643"/>
      <c r="Q329" s="643"/>
      <c r="R329" s="643"/>
      <c r="S329" s="643"/>
      <c r="T329" s="643"/>
      <c r="U329" s="643"/>
      <c r="V329" s="643"/>
      <c r="W329" s="643"/>
      <c r="X329" s="643"/>
      <c r="Y329" s="643"/>
      <c r="Z329" s="643"/>
      <c r="AA329" s="643"/>
    </row>
    <row r="330" spans="1:27" s="416" customFormat="1" x14ac:dyDescent="0.3">
      <c r="A330" s="643"/>
      <c r="B330" s="427"/>
      <c r="C330" s="643"/>
      <c r="D330" s="643"/>
      <c r="E330" s="679"/>
      <c r="F330" s="679"/>
      <c r="G330" s="679"/>
      <c r="H330" s="679"/>
      <c r="I330" s="679"/>
      <c r="J330" s="679"/>
      <c r="K330" s="679"/>
      <c r="L330" s="679"/>
      <c r="M330" s="643"/>
      <c r="N330" s="643"/>
      <c r="O330" s="643"/>
      <c r="P330" s="643"/>
      <c r="Q330" s="643"/>
      <c r="R330" s="643"/>
      <c r="S330" s="643"/>
      <c r="T330" s="643"/>
      <c r="U330" s="643"/>
      <c r="V330" s="643"/>
      <c r="W330" s="643"/>
      <c r="X330" s="643"/>
      <c r="Y330" s="643"/>
      <c r="Z330" s="643"/>
      <c r="AA330" s="643"/>
    </row>
    <row r="331" spans="1:27" s="416" customFormat="1" x14ac:dyDescent="0.3">
      <c r="A331" s="643"/>
      <c r="B331" s="427"/>
      <c r="C331" s="643"/>
      <c r="D331" s="643"/>
      <c r="E331" s="679"/>
      <c r="F331" s="679"/>
      <c r="G331" s="679"/>
      <c r="H331" s="679"/>
      <c r="I331" s="679"/>
      <c r="J331" s="679"/>
      <c r="K331" s="679"/>
      <c r="L331" s="679"/>
      <c r="M331" s="643"/>
      <c r="N331" s="643"/>
      <c r="O331" s="643"/>
      <c r="P331" s="643"/>
      <c r="Q331" s="643"/>
      <c r="R331" s="643"/>
      <c r="S331" s="643"/>
      <c r="T331" s="643"/>
      <c r="U331" s="643"/>
      <c r="V331" s="643"/>
      <c r="W331" s="643"/>
      <c r="X331" s="643"/>
      <c r="Y331" s="643"/>
      <c r="Z331" s="643"/>
      <c r="AA331" s="643"/>
    </row>
    <row r="332" spans="1:27" s="416" customFormat="1" x14ac:dyDescent="0.3">
      <c r="A332" s="643"/>
      <c r="B332" s="427"/>
      <c r="C332" s="643"/>
      <c r="D332" s="643"/>
      <c r="E332" s="679"/>
      <c r="F332" s="679"/>
      <c r="G332" s="679"/>
      <c r="H332" s="679"/>
      <c r="I332" s="679"/>
      <c r="J332" s="679"/>
      <c r="K332" s="679"/>
      <c r="L332" s="679"/>
      <c r="M332" s="643"/>
      <c r="N332" s="643"/>
      <c r="O332" s="643"/>
      <c r="P332" s="643"/>
      <c r="Q332" s="643"/>
      <c r="R332" s="643"/>
      <c r="S332" s="643"/>
      <c r="T332" s="643"/>
      <c r="U332" s="643"/>
      <c r="V332" s="643"/>
      <c r="W332" s="643"/>
      <c r="X332" s="643"/>
      <c r="Y332" s="643"/>
      <c r="Z332" s="643"/>
      <c r="AA332" s="643"/>
    </row>
    <row r="333" spans="1:27" s="416" customFormat="1" x14ac:dyDescent="0.3">
      <c r="A333" s="643"/>
      <c r="B333" s="427"/>
      <c r="C333" s="643"/>
      <c r="D333" s="643"/>
      <c r="E333" s="679"/>
      <c r="F333" s="679"/>
      <c r="G333" s="679"/>
      <c r="H333" s="679"/>
      <c r="I333" s="679"/>
      <c r="J333" s="679"/>
      <c r="K333" s="679"/>
      <c r="L333" s="679"/>
      <c r="M333" s="643"/>
      <c r="N333" s="643"/>
      <c r="O333" s="643"/>
      <c r="P333" s="643"/>
      <c r="Q333" s="643"/>
      <c r="R333" s="643"/>
      <c r="S333" s="643"/>
      <c r="T333" s="643"/>
      <c r="U333" s="643"/>
      <c r="V333" s="643"/>
      <c r="W333" s="643"/>
      <c r="X333" s="643"/>
      <c r="Y333" s="643"/>
      <c r="Z333" s="643"/>
      <c r="AA333" s="643"/>
    </row>
    <row r="334" spans="1:27" s="416" customFormat="1" x14ac:dyDescent="0.3">
      <c r="A334" s="643"/>
      <c r="B334" s="427"/>
      <c r="C334" s="643"/>
      <c r="D334" s="643"/>
      <c r="E334" s="679"/>
      <c r="F334" s="679"/>
      <c r="G334" s="679"/>
      <c r="H334" s="679"/>
      <c r="I334" s="679"/>
      <c r="J334" s="679"/>
      <c r="K334" s="679"/>
      <c r="L334" s="679"/>
      <c r="M334" s="643"/>
      <c r="N334" s="643"/>
      <c r="O334" s="643"/>
      <c r="P334" s="643"/>
      <c r="Q334" s="643"/>
      <c r="R334" s="643"/>
      <c r="S334" s="643"/>
      <c r="T334" s="643"/>
      <c r="U334" s="643"/>
      <c r="V334" s="643"/>
      <c r="W334" s="643"/>
      <c r="X334" s="643"/>
      <c r="Y334" s="643"/>
      <c r="Z334" s="643"/>
      <c r="AA334" s="643"/>
    </row>
    <row r="335" spans="1:27" s="416" customFormat="1" x14ac:dyDescent="0.3">
      <c r="A335" s="643"/>
      <c r="B335" s="427"/>
      <c r="C335" s="643"/>
      <c r="D335" s="643"/>
      <c r="E335" s="679"/>
      <c r="F335" s="679"/>
      <c r="G335" s="679"/>
      <c r="H335" s="679"/>
      <c r="I335" s="679"/>
      <c r="J335" s="679"/>
      <c r="K335" s="679"/>
      <c r="L335" s="679"/>
      <c r="M335" s="643"/>
      <c r="N335" s="643"/>
      <c r="O335" s="643"/>
      <c r="P335" s="643"/>
      <c r="Q335" s="643"/>
      <c r="R335" s="643"/>
      <c r="S335" s="643"/>
      <c r="T335" s="643"/>
      <c r="U335" s="643"/>
      <c r="V335" s="643"/>
      <c r="W335" s="643"/>
      <c r="X335" s="643"/>
      <c r="Y335" s="643"/>
      <c r="Z335" s="643"/>
      <c r="AA335" s="643"/>
    </row>
    <row r="336" spans="1:27" s="416" customFormat="1" x14ac:dyDescent="0.3">
      <c r="A336" s="643"/>
      <c r="B336" s="427"/>
      <c r="C336" s="643"/>
      <c r="D336" s="643"/>
      <c r="E336" s="679"/>
      <c r="F336" s="679"/>
      <c r="G336" s="679"/>
      <c r="H336" s="679"/>
      <c r="I336" s="679"/>
      <c r="J336" s="679"/>
      <c r="K336" s="679"/>
      <c r="L336" s="679"/>
      <c r="M336" s="643"/>
      <c r="N336" s="643"/>
      <c r="O336" s="643"/>
      <c r="P336" s="643"/>
      <c r="Q336" s="643"/>
      <c r="R336" s="643"/>
      <c r="S336" s="643"/>
      <c r="T336" s="643"/>
      <c r="U336" s="643"/>
      <c r="V336" s="643"/>
      <c r="W336" s="643"/>
      <c r="X336" s="643"/>
      <c r="Y336" s="643"/>
      <c r="Z336" s="643"/>
      <c r="AA336" s="643"/>
    </row>
    <row r="337" spans="1:27" s="416" customFormat="1" x14ac:dyDescent="0.3">
      <c r="A337" s="643"/>
      <c r="B337" s="427"/>
      <c r="C337" s="643"/>
      <c r="D337" s="643"/>
      <c r="E337" s="679"/>
      <c r="F337" s="679"/>
      <c r="G337" s="679"/>
      <c r="H337" s="679"/>
      <c r="I337" s="679"/>
      <c r="J337" s="679"/>
      <c r="K337" s="679"/>
      <c r="L337" s="679"/>
      <c r="M337" s="643"/>
      <c r="N337" s="643"/>
      <c r="O337" s="643"/>
      <c r="P337" s="643"/>
      <c r="Q337" s="643"/>
      <c r="R337" s="643"/>
      <c r="S337" s="643"/>
      <c r="T337" s="643"/>
      <c r="U337" s="643"/>
      <c r="V337" s="643"/>
      <c r="W337" s="643"/>
      <c r="X337" s="643"/>
      <c r="Y337" s="643"/>
      <c r="Z337" s="643"/>
      <c r="AA337" s="643"/>
    </row>
    <row r="338" spans="1:27" s="416" customFormat="1" x14ac:dyDescent="0.3">
      <c r="A338" s="643"/>
      <c r="B338" s="427"/>
      <c r="C338" s="643"/>
      <c r="D338" s="643"/>
      <c r="E338" s="679"/>
      <c r="F338" s="679"/>
      <c r="G338" s="679"/>
      <c r="H338" s="679"/>
      <c r="I338" s="679"/>
      <c r="J338" s="679"/>
      <c r="K338" s="679"/>
      <c r="L338" s="679"/>
      <c r="M338" s="643"/>
      <c r="N338" s="643"/>
      <c r="O338" s="643"/>
      <c r="P338" s="643"/>
      <c r="Q338" s="643"/>
      <c r="R338" s="643"/>
      <c r="S338" s="643"/>
      <c r="T338" s="643"/>
      <c r="U338" s="643"/>
      <c r="V338" s="643"/>
      <c r="W338" s="643"/>
      <c r="X338" s="643"/>
      <c r="Y338" s="643"/>
      <c r="Z338" s="643"/>
      <c r="AA338" s="643"/>
    </row>
    <row r="339" spans="1:27" s="416" customFormat="1" x14ac:dyDescent="0.3">
      <c r="A339" s="643"/>
      <c r="B339" s="427"/>
      <c r="C339" s="643"/>
      <c r="D339" s="643"/>
      <c r="E339" s="679"/>
      <c r="F339" s="679"/>
      <c r="G339" s="679"/>
      <c r="H339" s="679"/>
      <c r="I339" s="679"/>
      <c r="J339" s="679"/>
      <c r="K339" s="679"/>
      <c r="L339" s="679"/>
      <c r="M339" s="643"/>
      <c r="N339" s="643"/>
      <c r="O339" s="643"/>
      <c r="P339" s="643"/>
      <c r="Q339" s="643"/>
      <c r="R339" s="643"/>
      <c r="S339" s="643"/>
      <c r="T339" s="643"/>
      <c r="U339" s="643"/>
      <c r="V339" s="643"/>
      <c r="W339" s="643"/>
      <c r="X339" s="643"/>
      <c r="Y339" s="643"/>
      <c r="Z339" s="643"/>
      <c r="AA339" s="643"/>
    </row>
    <row r="340" spans="1:27" s="416" customFormat="1" x14ac:dyDescent="0.3">
      <c r="A340" s="643"/>
      <c r="B340" s="427"/>
      <c r="C340" s="643"/>
      <c r="D340" s="643"/>
      <c r="E340" s="679"/>
      <c r="F340" s="679"/>
      <c r="G340" s="679"/>
      <c r="H340" s="679"/>
      <c r="I340" s="679"/>
      <c r="J340" s="679"/>
      <c r="K340" s="679"/>
      <c r="L340" s="679"/>
      <c r="M340" s="643"/>
      <c r="N340" s="643"/>
      <c r="O340" s="643"/>
      <c r="P340" s="643"/>
      <c r="Q340" s="643"/>
      <c r="R340" s="643"/>
      <c r="S340" s="643"/>
      <c r="T340" s="643"/>
      <c r="U340" s="643"/>
      <c r="V340" s="643"/>
      <c r="W340" s="643"/>
      <c r="X340" s="643"/>
      <c r="Y340" s="643"/>
      <c r="Z340" s="643"/>
      <c r="AA340" s="643"/>
    </row>
    <row r="341" spans="1:27" s="416" customFormat="1" x14ac:dyDescent="0.3">
      <c r="A341" s="643"/>
      <c r="B341" s="427"/>
      <c r="C341" s="643"/>
      <c r="D341" s="643"/>
      <c r="E341" s="679"/>
      <c r="F341" s="679"/>
      <c r="G341" s="679"/>
      <c r="H341" s="679"/>
      <c r="I341" s="679"/>
      <c r="J341" s="679"/>
      <c r="K341" s="679"/>
      <c r="L341" s="679"/>
      <c r="M341" s="643"/>
      <c r="N341" s="643"/>
      <c r="O341" s="643"/>
      <c r="P341" s="643"/>
      <c r="Q341" s="643"/>
      <c r="R341" s="643"/>
      <c r="S341" s="643"/>
      <c r="T341" s="643"/>
      <c r="U341" s="643"/>
      <c r="V341" s="643"/>
      <c r="W341" s="643"/>
      <c r="X341" s="643"/>
      <c r="Y341" s="643"/>
      <c r="Z341" s="643"/>
      <c r="AA341" s="643"/>
    </row>
    <row r="342" spans="1:27" s="416" customFormat="1" x14ac:dyDescent="0.3">
      <c r="A342" s="643"/>
      <c r="B342" s="427"/>
      <c r="C342" s="643"/>
      <c r="D342" s="643"/>
      <c r="E342" s="679"/>
      <c r="F342" s="679"/>
      <c r="G342" s="679"/>
      <c r="H342" s="679"/>
      <c r="I342" s="679"/>
      <c r="J342" s="679"/>
      <c r="K342" s="679"/>
      <c r="L342" s="679"/>
      <c r="M342" s="643"/>
      <c r="N342" s="643"/>
      <c r="O342" s="643"/>
      <c r="P342" s="643"/>
      <c r="Q342" s="643"/>
      <c r="R342" s="643"/>
      <c r="S342" s="643"/>
      <c r="T342" s="643"/>
      <c r="U342" s="643"/>
      <c r="V342" s="643"/>
      <c r="W342" s="643"/>
      <c r="X342" s="643"/>
      <c r="Y342" s="643"/>
      <c r="Z342" s="643"/>
      <c r="AA342" s="643"/>
    </row>
    <row r="343" spans="1:27" s="416" customFormat="1" x14ac:dyDescent="0.3">
      <c r="A343" s="643"/>
      <c r="B343" s="427"/>
      <c r="C343" s="643"/>
      <c r="D343" s="643"/>
      <c r="E343" s="679"/>
      <c r="F343" s="679"/>
      <c r="G343" s="679"/>
      <c r="H343" s="679"/>
      <c r="I343" s="679"/>
      <c r="J343" s="679"/>
      <c r="K343" s="679"/>
      <c r="L343" s="679"/>
      <c r="M343" s="643"/>
      <c r="N343" s="643"/>
      <c r="O343" s="643"/>
      <c r="P343" s="643"/>
      <c r="Q343" s="643"/>
      <c r="R343" s="643"/>
      <c r="S343" s="643"/>
      <c r="T343" s="643"/>
      <c r="U343" s="643"/>
      <c r="V343" s="643"/>
      <c r="W343" s="643"/>
      <c r="X343" s="643"/>
      <c r="Y343" s="643"/>
      <c r="Z343" s="643"/>
      <c r="AA343" s="643"/>
    </row>
    <row r="344" spans="1:27" s="416" customFormat="1" x14ac:dyDescent="0.3">
      <c r="A344" s="643"/>
      <c r="B344" s="427"/>
      <c r="C344" s="643"/>
      <c r="D344" s="643"/>
      <c r="E344" s="679"/>
      <c r="F344" s="679"/>
      <c r="G344" s="679"/>
      <c r="H344" s="679"/>
      <c r="I344" s="679"/>
      <c r="J344" s="679"/>
      <c r="K344" s="679"/>
      <c r="L344" s="679"/>
      <c r="M344" s="643"/>
      <c r="N344" s="643"/>
      <c r="O344" s="643"/>
      <c r="P344" s="643"/>
      <c r="Q344" s="643"/>
      <c r="R344" s="643"/>
      <c r="S344" s="643"/>
      <c r="T344" s="643"/>
      <c r="U344" s="643"/>
      <c r="V344" s="643"/>
      <c r="W344" s="643"/>
      <c r="X344" s="643"/>
      <c r="Y344" s="643"/>
      <c r="Z344" s="643"/>
      <c r="AA344" s="643"/>
    </row>
    <row r="345" spans="1:27" s="416" customFormat="1" x14ac:dyDescent="0.3">
      <c r="A345" s="643"/>
      <c r="B345" s="427"/>
      <c r="C345" s="643"/>
      <c r="D345" s="643"/>
      <c r="E345" s="679"/>
      <c r="F345" s="679"/>
      <c r="G345" s="679"/>
      <c r="H345" s="679"/>
      <c r="I345" s="679"/>
      <c r="J345" s="679"/>
      <c r="K345" s="679"/>
      <c r="L345" s="679"/>
      <c r="M345" s="643"/>
      <c r="N345" s="643"/>
      <c r="O345" s="643"/>
      <c r="P345" s="643"/>
      <c r="Q345" s="643"/>
      <c r="R345" s="643"/>
      <c r="S345" s="643"/>
      <c r="T345" s="643"/>
      <c r="U345" s="643"/>
      <c r="V345" s="643"/>
      <c r="W345" s="643"/>
      <c r="X345" s="643"/>
      <c r="Y345" s="643"/>
      <c r="Z345" s="643"/>
      <c r="AA345" s="643"/>
    </row>
    <row r="346" spans="1:27" s="416" customFormat="1" x14ac:dyDescent="0.3">
      <c r="A346" s="643"/>
      <c r="B346" s="427"/>
      <c r="C346" s="643"/>
      <c r="D346" s="643"/>
      <c r="E346" s="679"/>
      <c r="F346" s="679"/>
      <c r="G346" s="679"/>
      <c r="H346" s="679"/>
      <c r="I346" s="679"/>
      <c r="J346" s="679"/>
      <c r="K346" s="679"/>
      <c r="L346" s="679"/>
      <c r="M346" s="643"/>
      <c r="N346" s="643"/>
      <c r="O346" s="643"/>
      <c r="P346" s="643"/>
      <c r="Q346" s="643"/>
      <c r="R346" s="643"/>
      <c r="S346" s="643"/>
      <c r="T346" s="643"/>
      <c r="U346" s="643"/>
      <c r="V346" s="643"/>
      <c r="W346" s="643"/>
      <c r="X346" s="643"/>
      <c r="Y346" s="643"/>
      <c r="Z346" s="643"/>
      <c r="AA346" s="643"/>
    </row>
    <row r="347" spans="1:27" s="416" customFormat="1" x14ac:dyDescent="0.3">
      <c r="A347" s="643"/>
      <c r="B347" s="427"/>
      <c r="C347" s="643"/>
      <c r="D347" s="643"/>
      <c r="E347" s="679"/>
      <c r="F347" s="679"/>
      <c r="G347" s="679"/>
      <c r="H347" s="679"/>
      <c r="I347" s="679"/>
      <c r="J347" s="679"/>
      <c r="K347" s="679"/>
      <c r="L347" s="679"/>
      <c r="M347" s="643"/>
      <c r="N347" s="643"/>
      <c r="O347" s="643"/>
      <c r="P347" s="643"/>
      <c r="Q347" s="643"/>
      <c r="R347" s="643"/>
      <c r="S347" s="643"/>
      <c r="T347" s="643"/>
      <c r="U347" s="643"/>
      <c r="V347" s="643"/>
      <c r="W347" s="643"/>
      <c r="X347" s="643"/>
      <c r="Y347" s="643"/>
      <c r="Z347" s="643"/>
      <c r="AA347" s="643"/>
    </row>
    <row r="348" spans="1:27" s="416" customFormat="1" x14ac:dyDescent="0.3">
      <c r="A348" s="643"/>
      <c r="B348" s="427"/>
      <c r="C348" s="643"/>
      <c r="D348" s="643"/>
      <c r="E348" s="679"/>
      <c r="F348" s="679"/>
      <c r="G348" s="679"/>
      <c r="H348" s="679"/>
      <c r="I348" s="679"/>
      <c r="J348" s="679"/>
      <c r="K348" s="679"/>
      <c r="L348" s="679"/>
      <c r="M348" s="643"/>
      <c r="N348" s="643"/>
      <c r="O348" s="643"/>
      <c r="P348" s="643"/>
      <c r="Q348" s="643"/>
      <c r="R348" s="643"/>
      <c r="S348" s="643"/>
      <c r="T348" s="643"/>
      <c r="U348" s="643"/>
      <c r="V348" s="643"/>
      <c r="W348" s="643"/>
      <c r="X348" s="643"/>
      <c r="Y348" s="643"/>
      <c r="Z348" s="643"/>
      <c r="AA348" s="643"/>
    </row>
    <row r="349" spans="1:27" s="416" customFormat="1" x14ac:dyDescent="0.3">
      <c r="A349" s="643"/>
      <c r="B349" s="427"/>
      <c r="C349" s="643"/>
      <c r="D349" s="643"/>
      <c r="E349" s="679"/>
      <c r="F349" s="679"/>
      <c r="G349" s="679"/>
      <c r="H349" s="679"/>
      <c r="I349" s="679"/>
      <c r="J349" s="679"/>
      <c r="K349" s="679"/>
      <c r="L349" s="679"/>
      <c r="M349" s="643"/>
      <c r="N349" s="643"/>
      <c r="O349" s="643"/>
      <c r="P349" s="643"/>
      <c r="Q349" s="643"/>
      <c r="R349" s="643"/>
      <c r="S349" s="643"/>
      <c r="T349" s="643"/>
      <c r="U349" s="643"/>
      <c r="V349" s="643"/>
      <c r="W349" s="643"/>
      <c r="X349" s="643"/>
      <c r="Y349" s="643"/>
      <c r="Z349" s="643"/>
      <c r="AA349" s="643"/>
    </row>
    <row r="350" spans="1:27" s="416" customFormat="1" x14ac:dyDescent="0.3">
      <c r="A350" s="643"/>
      <c r="B350" s="427"/>
      <c r="C350" s="643"/>
      <c r="D350" s="643"/>
      <c r="E350" s="679"/>
      <c r="F350" s="679"/>
      <c r="G350" s="679"/>
      <c r="H350" s="679"/>
      <c r="I350" s="679"/>
      <c r="J350" s="679"/>
      <c r="K350" s="679"/>
      <c r="L350" s="679"/>
      <c r="M350" s="643"/>
      <c r="N350" s="643"/>
      <c r="O350" s="643"/>
      <c r="P350" s="643"/>
      <c r="Q350" s="643"/>
      <c r="R350" s="643"/>
      <c r="S350" s="643"/>
      <c r="T350" s="643"/>
      <c r="U350" s="643"/>
      <c r="V350" s="643"/>
      <c r="W350" s="643"/>
      <c r="X350" s="643"/>
      <c r="Y350" s="643"/>
      <c r="Z350" s="643"/>
      <c r="AA350" s="643"/>
    </row>
    <row r="351" spans="1:27" s="416" customFormat="1" x14ac:dyDescent="0.3">
      <c r="A351" s="643"/>
      <c r="B351" s="427"/>
      <c r="C351" s="643"/>
      <c r="D351" s="643"/>
      <c r="E351" s="679"/>
      <c r="F351" s="679"/>
      <c r="G351" s="679"/>
      <c r="H351" s="679"/>
      <c r="I351" s="679"/>
      <c r="J351" s="679"/>
      <c r="K351" s="679"/>
      <c r="L351" s="679"/>
      <c r="M351" s="643"/>
      <c r="N351" s="643"/>
      <c r="O351" s="643"/>
      <c r="P351" s="643"/>
      <c r="Q351" s="643"/>
      <c r="R351" s="643"/>
      <c r="S351" s="643"/>
      <c r="T351" s="643"/>
      <c r="U351" s="643"/>
      <c r="V351" s="643"/>
      <c r="W351" s="643"/>
      <c r="X351" s="643"/>
      <c r="Y351" s="643"/>
      <c r="Z351" s="643"/>
      <c r="AA351" s="643"/>
    </row>
    <row r="352" spans="1:27" s="416" customFormat="1" x14ac:dyDescent="0.3">
      <c r="A352" s="643"/>
      <c r="B352" s="427"/>
      <c r="C352" s="643"/>
      <c r="D352" s="643"/>
      <c r="E352" s="679"/>
      <c r="F352" s="679"/>
      <c r="G352" s="679"/>
      <c r="H352" s="679"/>
      <c r="I352" s="679"/>
      <c r="J352" s="679"/>
      <c r="K352" s="679"/>
      <c r="L352" s="679"/>
      <c r="M352" s="643"/>
      <c r="N352" s="643"/>
      <c r="O352" s="643"/>
      <c r="P352" s="643"/>
      <c r="Q352" s="643"/>
      <c r="R352" s="643"/>
      <c r="S352" s="643"/>
      <c r="T352" s="643"/>
      <c r="U352" s="643"/>
      <c r="V352" s="643"/>
      <c r="W352" s="643"/>
      <c r="X352" s="643"/>
      <c r="Y352" s="643"/>
      <c r="Z352" s="643"/>
      <c r="AA352" s="643"/>
    </row>
    <row r="353" spans="1:27" s="416" customFormat="1" x14ac:dyDescent="0.3">
      <c r="A353" s="643"/>
      <c r="B353" s="427"/>
      <c r="C353" s="643"/>
      <c r="D353" s="643"/>
      <c r="E353" s="679"/>
      <c r="F353" s="679"/>
      <c r="G353" s="679"/>
      <c r="H353" s="679"/>
      <c r="I353" s="679"/>
      <c r="J353" s="679"/>
      <c r="K353" s="679"/>
      <c r="L353" s="679"/>
      <c r="M353" s="643"/>
      <c r="N353" s="643"/>
      <c r="O353" s="643"/>
      <c r="P353" s="643"/>
      <c r="Q353" s="643"/>
      <c r="R353" s="643"/>
      <c r="S353" s="643"/>
      <c r="T353" s="643"/>
      <c r="U353" s="643"/>
      <c r="V353" s="643"/>
      <c r="W353" s="643"/>
      <c r="X353" s="643"/>
      <c r="Y353" s="643"/>
      <c r="Z353" s="643"/>
      <c r="AA353" s="643"/>
    </row>
    <row r="354" spans="1:27" s="416" customFormat="1" x14ac:dyDescent="0.3">
      <c r="A354" s="643"/>
      <c r="B354" s="427"/>
      <c r="C354" s="643"/>
      <c r="D354" s="643"/>
      <c r="E354" s="679"/>
      <c r="F354" s="679"/>
      <c r="G354" s="679"/>
      <c r="H354" s="679"/>
      <c r="I354" s="679"/>
      <c r="J354" s="679"/>
      <c r="K354" s="679"/>
      <c r="L354" s="679"/>
      <c r="M354" s="643"/>
      <c r="N354" s="643"/>
      <c r="O354" s="643"/>
      <c r="P354" s="643"/>
      <c r="Q354" s="643"/>
      <c r="R354" s="643"/>
      <c r="S354" s="643"/>
      <c r="T354" s="643"/>
      <c r="U354" s="643"/>
      <c r="V354" s="643"/>
      <c r="W354" s="643"/>
      <c r="X354" s="643"/>
      <c r="Y354" s="643"/>
      <c r="Z354" s="643"/>
      <c r="AA354" s="643"/>
    </row>
    <row r="355" spans="1:27" s="416" customFormat="1" x14ac:dyDescent="0.3">
      <c r="A355" s="643"/>
      <c r="B355" s="427"/>
      <c r="C355" s="643"/>
      <c r="D355" s="643"/>
      <c r="E355" s="679"/>
      <c r="F355" s="679"/>
      <c r="G355" s="679"/>
      <c r="H355" s="679"/>
      <c r="I355" s="679"/>
      <c r="J355" s="679"/>
      <c r="K355" s="679"/>
      <c r="L355" s="679"/>
      <c r="M355" s="643"/>
      <c r="N355" s="643"/>
      <c r="O355" s="643"/>
      <c r="P355" s="643"/>
      <c r="Q355" s="643"/>
      <c r="R355" s="643"/>
      <c r="S355" s="643"/>
      <c r="T355" s="643"/>
      <c r="U355" s="643"/>
      <c r="V355" s="643"/>
      <c r="W355" s="643"/>
      <c r="X355" s="643"/>
      <c r="Y355" s="643"/>
      <c r="Z355" s="643"/>
      <c r="AA355" s="643"/>
    </row>
    <row r="356" spans="1:27" s="416" customFormat="1" x14ac:dyDescent="0.3">
      <c r="A356" s="643"/>
      <c r="B356" s="427"/>
      <c r="C356" s="643"/>
      <c r="D356" s="643"/>
      <c r="E356" s="679"/>
      <c r="F356" s="679"/>
      <c r="G356" s="679"/>
      <c r="H356" s="679"/>
      <c r="I356" s="679"/>
      <c r="J356" s="679"/>
      <c r="K356" s="679"/>
      <c r="L356" s="679"/>
      <c r="M356" s="643"/>
      <c r="N356" s="643"/>
      <c r="O356" s="643"/>
      <c r="P356" s="643"/>
      <c r="Q356" s="643"/>
      <c r="R356" s="643"/>
      <c r="S356" s="643"/>
      <c r="T356" s="643"/>
      <c r="U356" s="643"/>
      <c r="V356" s="643"/>
      <c r="W356" s="643"/>
      <c r="X356" s="643"/>
      <c r="Y356" s="643"/>
      <c r="Z356" s="643"/>
      <c r="AA356" s="643"/>
    </row>
    <row r="357" spans="1:27" s="416" customFormat="1" x14ac:dyDescent="0.3">
      <c r="A357" s="643"/>
      <c r="B357" s="427"/>
      <c r="C357" s="643"/>
      <c r="D357" s="643"/>
      <c r="E357" s="679"/>
      <c r="F357" s="679"/>
      <c r="G357" s="679"/>
      <c r="H357" s="679"/>
      <c r="I357" s="679"/>
      <c r="J357" s="679"/>
      <c r="K357" s="679"/>
      <c r="L357" s="679"/>
      <c r="M357" s="643"/>
      <c r="N357" s="643"/>
      <c r="O357" s="643"/>
      <c r="P357" s="643"/>
      <c r="Q357" s="643"/>
      <c r="R357" s="643"/>
      <c r="S357" s="643"/>
      <c r="T357" s="643"/>
      <c r="U357" s="643"/>
      <c r="V357" s="643"/>
      <c r="W357" s="643"/>
      <c r="X357" s="643"/>
      <c r="Y357" s="643"/>
      <c r="Z357" s="643"/>
      <c r="AA357" s="643"/>
    </row>
    <row r="358" spans="1:27" s="416" customFormat="1" x14ac:dyDescent="0.3">
      <c r="A358" s="643"/>
      <c r="B358" s="427"/>
      <c r="C358" s="643"/>
      <c r="D358" s="643"/>
      <c r="E358" s="679"/>
      <c r="F358" s="679"/>
      <c r="G358" s="679"/>
      <c r="H358" s="679"/>
      <c r="I358" s="679"/>
      <c r="J358" s="679"/>
      <c r="K358" s="679"/>
      <c r="L358" s="679"/>
      <c r="M358" s="643"/>
      <c r="N358" s="643"/>
      <c r="O358" s="643"/>
      <c r="P358" s="643"/>
      <c r="Q358" s="643"/>
      <c r="R358" s="643"/>
      <c r="S358" s="643"/>
      <c r="T358" s="643"/>
      <c r="U358" s="643"/>
      <c r="V358" s="643"/>
      <c r="W358" s="643"/>
      <c r="X358" s="643"/>
      <c r="Y358" s="643"/>
      <c r="Z358" s="643"/>
      <c r="AA358" s="643"/>
    </row>
    <row r="359" spans="1:27" s="416" customFormat="1" x14ac:dyDescent="0.3">
      <c r="A359" s="643"/>
      <c r="B359" s="427"/>
      <c r="C359" s="643"/>
      <c r="D359" s="643"/>
      <c r="E359" s="679"/>
      <c r="F359" s="679"/>
      <c r="G359" s="679"/>
      <c r="H359" s="679"/>
      <c r="I359" s="679"/>
      <c r="J359" s="679"/>
      <c r="K359" s="679"/>
      <c r="L359" s="679"/>
      <c r="M359" s="643"/>
      <c r="N359" s="643"/>
      <c r="O359" s="643"/>
      <c r="P359" s="643"/>
      <c r="Q359" s="643"/>
      <c r="R359" s="643"/>
      <c r="S359" s="643"/>
      <c r="T359" s="643"/>
      <c r="U359" s="643"/>
      <c r="V359" s="643"/>
      <c r="W359" s="643"/>
      <c r="X359" s="643"/>
      <c r="Y359" s="643"/>
      <c r="Z359" s="643"/>
      <c r="AA359" s="643"/>
    </row>
    <row r="360" spans="1:27" s="416" customFormat="1" x14ac:dyDescent="0.3">
      <c r="A360" s="643"/>
      <c r="B360" s="427"/>
      <c r="C360" s="643"/>
      <c r="D360" s="643"/>
      <c r="E360" s="679"/>
      <c r="F360" s="679"/>
      <c r="G360" s="679"/>
      <c r="H360" s="679"/>
      <c r="I360" s="679"/>
      <c r="J360" s="679"/>
      <c r="K360" s="679"/>
      <c r="L360" s="679"/>
      <c r="M360" s="643"/>
      <c r="N360" s="643"/>
      <c r="O360" s="643"/>
      <c r="P360" s="643"/>
      <c r="Q360" s="643"/>
      <c r="R360" s="643"/>
      <c r="S360" s="643"/>
      <c r="T360" s="643"/>
      <c r="U360" s="643"/>
      <c r="V360" s="643"/>
      <c r="W360" s="643"/>
      <c r="X360" s="643"/>
      <c r="Y360" s="643"/>
      <c r="Z360" s="643"/>
      <c r="AA360" s="643"/>
    </row>
    <row r="361" spans="1:27" s="416" customFormat="1" x14ac:dyDescent="0.3">
      <c r="A361" s="643"/>
      <c r="B361" s="427"/>
      <c r="C361" s="643"/>
      <c r="D361" s="643"/>
      <c r="E361" s="679"/>
      <c r="F361" s="679"/>
      <c r="G361" s="679"/>
      <c r="H361" s="679"/>
      <c r="I361" s="679"/>
      <c r="J361" s="679"/>
      <c r="K361" s="679"/>
      <c r="L361" s="679"/>
      <c r="M361" s="643"/>
      <c r="N361" s="643"/>
      <c r="O361" s="643"/>
      <c r="P361" s="643"/>
      <c r="Q361" s="643"/>
      <c r="R361" s="643"/>
      <c r="S361" s="643"/>
      <c r="T361" s="643"/>
      <c r="U361" s="643"/>
      <c r="V361" s="643"/>
      <c r="W361" s="643"/>
      <c r="X361" s="643"/>
      <c r="Y361" s="643"/>
      <c r="Z361" s="643"/>
      <c r="AA361" s="643"/>
    </row>
    <row r="362" spans="1:27" s="416" customFormat="1" x14ac:dyDescent="0.3">
      <c r="A362" s="643"/>
      <c r="B362" s="427"/>
      <c r="C362" s="643"/>
      <c r="D362" s="643"/>
      <c r="E362" s="679"/>
      <c r="F362" s="679"/>
      <c r="G362" s="679"/>
      <c r="H362" s="679"/>
      <c r="I362" s="679"/>
      <c r="J362" s="679"/>
      <c r="K362" s="679"/>
      <c r="L362" s="679"/>
      <c r="M362" s="643"/>
      <c r="N362" s="643"/>
      <c r="O362" s="643"/>
      <c r="P362" s="643"/>
      <c r="Q362" s="643"/>
      <c r="R362" s="643"/>
      <c r="S362" s="643"/>
      <c r="T362" s="643"/>
      <c r="U362" s="643"/>
      <c r="V362" s="643"/>
      <c r="W362" s="643"/>
      <c r="X362" s="643"/>
      <c r="Y362" s="643"/>
      <c r="Z362" s="643"/>
      <c r="AA362" s="643"/>
    </row>
    <row r="363" spans="1:27" s="416" customFormat="1" x14ac:dyDescent="0.3">
      <c r="A363" s="643"/>
      <c r="B363" s="427"/>
      <c r="C363" s="643"/>
      <c r="D363" s="643"/>
      <c r="E363" s="679"/>
      <c r="F363" s="679"/>
      <c r="G363" s="679"/>
      <c r="H363" s="679"/>
      <c r="I363" s="679"/>
      <c r="J363" s="679"/>
      <c r="K363" s="679"/>
      <c r="L363" s="679"/>
      <c r="M363" s="643"/>
      <c r="N363" s="643"/>
      <c r="O363" s="643"/>
      <c r="P363" s="643"/>
      <c r="Q363" s="643"/>
      <c r="R363" s="643"/>
      <c r="S363" s="643"/>
      <c r="T363" s="643"/>
      <c r="U363" s="643"/>
      <c r="V363" s="643"/>
      <c r="W363" s="643"/>
      <c r="X363" s="643"/>
      <c r="Y363" s="643"/>
      <c r="Z363" s="643"/>
      <c r="AA363" s="643"/>
    </row>
    <row r="364" spans="1:27" s="416" customFormat="1" x14ac:dyDescent="0.3">
      <c r="A364" s="643"/>
      <c r="B364" s="427"/>
      <c r="C364" s="643"/>
      <c r="D364" s="643"/>
      <c r="E364" s="679"/>
      <c r="F364" s="679"/>
      <c r="G364" s="679"/>
      <c r="H364" s="679"/>
      <c r="I364" s="679"/>
      <c r="J364" s="679"/>
      <c r="K364" s="679"/>
      <c r="L364" s="679"/>
      <c r="M364" s="643"/>
      <c r="N364" s="643"/>
      <c r="O364" s="643"/>
      <c r="P364" s="643"/>
      <c r="Q364" s="643"/>
      <c r="R364" s="643"/>
      <c r="S364" s="643"/>
      <c r="T364" s="643"/>
      <c r="U364" s="643"/>
      <c r="V364" s="643"/>
      <c r="W364" s="643"/>
      <c r="X364" s="643"/>
      <c r="Y364" s="643"/>
      <c r="Z364" s="643"/>
      <c r="AA364" s="643"/>
    </row>
    <row r="365" spans="1:27" s="416" customFormat="1" x14ac:dyDescent="0.3">
      <c r="A365" s="643"/>
      <c r="B365" s="427"/>
      <c r="C365" s="643"/>
      <c r="D365" s="643"/>
      <c r="E365" s="679"/>
      <c r="F365" s="679"/>
      <c r="G365" s="679"/>
      <c r="H365" s="679"/>
      <c r="I365" s="679"/>
      <c r="J365" s="679"/>
      <c r="K365" s="679"/>
      <c r="L365" s="679"/>
      <c r="M365" s="643"/>
      <c r="N365" s="643"/>
      <c r="O365" s="643"/>
      <c r="P365" s="643"/>
      <c r="Q365" s="643"/>
      <c r="R365" s="643"/>
      <c r="S365" s="643"/>
      <c r="T365" s="643"/>
      <c r="U365" s="643"/>
      <c r="V365" s="643"/>
      <c r="W365" s="643"/>
      <c r="X365" s="643"/>
      <c r="Y365" s="643"/>
      <c r="Z365" s="643"/>
      <c r="AA365" s="643"/>
    </row>
    <row r="366" spans="1:27" s="416" customFormat="1" x14ac:dyDescent="0.3">
      <c r="A366" s="643"/>
      <c r="B366" s="427"/>
      <c r="C366" s="643"/>
      <c r="D366" s="643"/>
      <c r="E366" s="679"/>
      <c r="F366" s="679"/>
      <c r="G366" s="679"/>
      <c r="H366" s="679"/>
      <c r="I366" s="679"/>
      <c r="J366" s="679"/>
      <c r="K366" s="679"/>
      <c r="L366" s="679"/>
      <c r="M366" s="643"/>
      <c r="N366" s="643"/>
      <c r="O366" s="643"/>
      <c r="P366" s="643"/>
      <c r="Q366" s="643"/>
      <c r="R366" s="643"/>
      <c r="S366" s="643"/>
      <c r="T366" s="643"/>
      <c r="U366" s="643"/>
      <c r="V366" s="643"/>
      <c r="W366" s="643"/>
      <c r="X366" s="643"/>
      <c r="Y366" s="643"/>
      <c r="Z366" s="643"/>
      <c r="AA366" s="643"/>
    </row>
    <row r="367" spans="1:27" s="416" customFormat="1" x14ac:dyDescent="0.3">
      <c r="A367" s="643"/>
      <c r="B367" s="427"/>
      <c r="C367" s="643"/>
      <c r="D367" s="643"/>
      <c r="E367" s="679"/>
      <c r="F367" s="679"/>
      <c r="G367" s="679"/>
      <c r="H367" s="679"/>
      <c r="I367" s="679"/>
      <c r="J367" s="679"/>
      <c r="K367" s="679"/>
      <c r="L367" s="679"/>
      <c r="M367" s="643"/>
      <c r="N367" s="643"/>
      <c r="O367" s="643"/>
      <c r="P367" s="643"/>
      <c r="Q367" s="643"/>
      <c r="R367" s="643"/>
      <c r="S367" s="643"/>
      <c r="T367" s="643"/>
      <c r="U367" s="643"/>
      <c r="V367" s="643"/>
      <c r="W367" s="643"/>
      <c r="X367" s="643"/>
      <c r="Y367" s="643"/>
      <c r="Z367" s="643"/>
      <c r="AA367" s="643"/>
    </row>
    <row r="368" spans="1:27" s="416" customFormat="1" x14ac:dyDescent="0.3">
      <c r="A368" s="643"/>
      <c r="B368" s="427"/>
      <c r="C368" s="643"/>
      <c r="D368" s="643"/>
      <c r="E368" s="679"/>
      <c r="F368" s="679"/>
      <c r="G368" s="679"/>
      <c r="H368" s="679"/>
      <c r="I368" s="679"/>
      <c r="J368" s="679"/>
      <c r="K368" s="679"/>
      <c r="L368" s="679"/>
      <c r="M368" s="643"/>
      <c r="N368" s="643"/>
      <c r="O368" s="643"/>
      <c r="P368" s="643"/>
      <c r="Q368" s="643"/>
      <c r="R368" s="643"/>
      <c r="S368" s="643"/>
      <c r="T368" s="643"/>
      <c r="U368" s="643"/>
      <c r="V368" s="643"/>
      <c r="W368" s="643"/>
      <c r="X368" s="643"/>
      <c r="Y368" s="643"/>
      <c r="Z368" s="643"/>
      <c r="AA368" s="643"/>
    </row>
    <row r="369" spans="1:27" s="416" customFormat="1" x14ac:dyDescent="0.3">
      <c r="A369" s="643"/>
      <c r="B369" s="427"/>
      <c r="C369" s="643"/>
      <c r="D369" s="643"/>
      <c r="E369" s="679"/>
      <c r="F369" s="679"/>
      <c r="G369" s="679"/>
      <c r="H369" s="679"/>
      <c r="I369" s="679"/>
      <c r="J369" s="679"/>
      <c r="K369" s="679"/>
      <c r="L369" s="679"/>
      <c r="M369" s="643"/>
      <c r="N369" s="643"/>
      <c r="O369" s="643"/>
      <c r="P369" s="643"/>
      <c r="Q369" s="643"/>
      <c r="R369" s="643"/>
      <c r="S369" s="643"/>
      <c r="T369" s="643"/>
      <c r="U369" s="643"/>
      <c r="V369" s="643"/>
      <c r="W369" s="643"/>
      <c r="X369" s="643"/>
      <c r="Y369" s="643"/>
      <c r="Z369" s="643"/>
      <c r="AA369" s="643"/>
    </row>
    <row r="370" spans="1:27" s="416" customFormat="1" x14ac:dyDescent="0.3">
      <c r="A370" s="643"/>
      <c r="B370" s="427"/>
      <c r="C370" s="643"/>
      <c r="D370" s="643"/>
      <c r="E370" s="679"/>
      <c r="F370" s="679"/>
      <c r="G370" s="679"/>
      <c r="H370" s="679"/>
      <c r="I370" s="679"/>
      <c r="J370" s="679"/>
      <c r="K370" s="679"/>
      <c r="L370" s="679"/>
      <c r="M370" s="643"/>
      <c r="N370" s="643"/>
      <c r="O370" s="643"/>
      <c r="P370" s="643"/>
      <c r="Q370" s="643"/>
      <c r="R370" s="643"/>
      <c r="S370" s="643"/>
      <c r="T370" s="643"/>
      <c r="U370" s="643"/>
      <c r="V370" s="643"/>
      <c r="W370" s="643"/>
      <c r="X370" s="643"/>
      <c r="Y370" s="643"/>
      <c r="Z370" s="643"/>
      <c r="AA370" s="643"/>
    </row>
    <row r="371" spans="1:27" s="416" customFormat="1" x14ac:dyDescent="0.3">
      <c r="A371" s="643"/>
      <c r="B371" s="427"/>
      <c r="C371" s="643"/>
      <c r="D371" s="643"/>
      <c r="E371" s="679"/>
      <c r="F371" s="679"/>
      <c r="G371" s="679"/>
      <c r="H371" s="679"/>
      <c r="I371" s="679"/>
      <c r="J371" s="679"/>
      <c r="K371" s="679"/>
      <c r="L371" s="679"/>
      <c r="M371" s="643"/>
      <c r="N371" s="643"/>
      <c r="O371" s="643"/>
      <c r="P371" s="643"/>
      <c r="Q371" s="643"/>
      <c r="R371" s="643"/>
      <c r="S371" s="643"/>
      <c r="T371" s="643"/>
      <c r="U371" s="643"/>
      <c r="V371" s="643"/>
      <c r="W371" s="643"/>
      <c r="X371" s="643"/>
      <c r="Y371" s="643"/>
      <c r="Z371" s="643"/>
      <c r="AA371" s="643"/>
    </row>
    <row r="372" spans="1:27" s="416" customFormat="1" x14ac:dyDescent="0.3">
      <c r="A372" s="643"/>
      <c r="B372" s="427"/>
      <c r="C372" s="643"/>
      <c r="D372" s="643"/>
      <c r="E372" s="679"/>
      <c r="F372" s="679"/>
      <c r="G372" s="679"/>
      <c r="H372" s="679"/>
      <c r="I372" s="679"/>
      <c r="J372" s="679"/>
      <c r="K372" s="679"/>
      <c r="L372" s="679"/>
      <c r="M372" s="643"/>
      <c r="N372" s="643"/>
      <c r="O372" s="643"/>
      <c r="P372" s="643"/>
      <c r="Q372" s="643"/>
      <c r="R372" s="643"/>
      <c r="S372" s="643"/>
      <c r="T372" s="643"/>
      <c r="U372" s="643"/>
      <c r="V372" s="643"/>
      <c r="W372" s="643"/>
      <c r="X372" s="643"/>
      <c r="Y372" s="643"/>
      <c r="Z372" s="643"/>
      <c r="AA372" s="643"/>
    </row>
    <row r="373" spans="1:27" s="416" customFormat="1" x14ac:dyDescent="0.3">
      <c r="A373" s="643"/>
      <c r="B373" s="427"/>
      <c r="C373" s="643"/>
      <c r="D373" s="643"/>
      <c r="E373" s="679"/>
      <c r="F373" s="679"/>
      <c r="G373" s="679"/>
      <c r="H373" s="679"/>
      <c r="I373" s="679"/>
      <c r="J373" s="679"/>
      <c r="K373" s="679"/>
      <c r="L373" s="679"/>
      <c r="M373" s="643"/>
      <c r="N373" s="643"/>
      <c r="O373" s="643"/>
      <c r="P373" s="643"/>
      <c r="Q373" s="643"/>
      <c r="R373" s="643"/>
      <c r="S373" s="643"/>
      <c r="T373" s="643"/>
      <c r="U373" s="643"/>
      <c r="V373" s="643"/>
      <c r="W373" s="643"/>
      <c r="X373" s="643"/>
      <c r="Y373" s="643"/>
      <c r="Z373" s="643"/>
      <c r="AA373" s="643"/>
    </row>
    <row r="374" spans="1:27" s="416" customFormat="1" x14ac:dyDescent="0.3">
      <c r="A374" s="643"/>
      <c r="B374" s="427"/>
      <c r="C374" s="643"/>
      <c r="D374" s="643"/>
      <c r="E374" s="679"/>
      <c r="F374" s="679"/>
      <c r="G374" s="679"/>
      <c r="H374" s="679"/>
      <c r="I374" s="679"/>
      <c r="J374" s="679"/>
      <c r="K374" s="679"/>
      <c r="L374" s="679"/>
      <c r="M374" s="643"/>
      <c r="N374" s="643"/>
      <c r="O374" s="643"/>
      <c r="P374" s="643"/>
      <c r="Q374" s="643"/>
      <c r="R374" s="643"/>
      <c r="S374" s="643"/>
      <c r="T374" s="643"/>
      <c r="U374" s="643"/>
      <c r="V374" s="643"/>
      <c r="W374" s="643"/>
      <c r="X374" s="643"/>
      <c r="Y374" s="643"/>
      <c r="Z374" s="643"/>
      <c r="AA374" s="643"/>
    </row>
    <row r="375" spans="1:27" s="416" customFormat="1" x14ac:dyDescent="0.3">
      <c r="A375" s="643"/>
      <c r="B375" s="427"/>
      <c r="C375" s="643"/>
      <c r="D375" s="643"/>
      <c r="E375" s="679"/>
      <c r="F375" s="679"/>
      <c r="G375" s="679"/>
      <c r="H375" s="679"/>
      <c r="I375" s="679"/>
      <c r="J375" s="679"/>
      <c r="K375" s="679"/>
      <c r="L375" s="679"/>
      <c r="M375" s="643"/>
      <c r="N375" s="643"/>
      <c r="O375" s="643"/>
      <c r="P375" s="643"/>
      <c r="Q375" s="643"/>
      <c r="R375" s="643"/>
      <c r="S375" s="643"/>
      <c r="T375" s="643"/>
      <c r="U375" s="643"/>
      <c r="V375" s="643"/>
      <c r="W375" s="643"/>
      <c r="X375" s="643"/>
      <c r="Y375" s="643"/>
      <c r="Z375" s="643"/>
      <c r="AA375" s="643"/>
    </row>
    <row r="376" spans="1:27" s="416" customFormat="1" x14ac:dyDescent="0.3">
      <c r="A376" s="643"/>
      <c r="B376" s="427"/>
      <c r="C376" s="643"/>
      <c r="D376" s="643"/>
      <c r="E376" s="679"/>
      <c r="F376" s="679"/>
      <c r="G376" s="679"/>
      <c r="H376" s="679"/>
      <c r="I376" s="679"/>
      <c r="J376" s="679"/>
      <c r="K376" s="679"/>
      <c r="L376" s="679"/>
      <c r="M376" s="643"/>
      <c r="N376" s="643"/>
      <c r="O376" s="643"/>
      <c r="P376" s="643"/>
      <c r="Q376" s="643"/>
      <c r="R376" s="643"/>
      <c r="S376" s="643"/>
      <c r="T376" s="643"/>
      <c r="U376" s="643"/>
      <c r="V376" s="643"/>
      <c r="W376" s="643"/>
      <c r="X376" s="643"/>
      <c r="Y376" s="643"/>
      <c r="Z376" s="643"/>
      <c r="AA376" s="643"/>
    </row>
    <row r="377" spans="1:27" s="416" customFormat="1" x14ac:dyDescent="0.3">
      <c r="A377" s="643"/>
      <c r="B377" s="427"/>
      <c r="C377" s="643"/>
      <c r="D377" s="643"/>
      <c r="E377" s="679"/>
      <c r="F377" s="679"/>
      <c r="G377" s="679"/>
      <c r="H377" s="679"/>
      <c r="I377" s="679"/>
      <c r="J377" s="679"/>
      <c r="K377" s="679"/>
      <c r="L377" s="679"/>
      <c r="M377" s="643"/>
      <c r="N377" s="643"/>
      <c r="O377" s="643"/>
      <c r="P377" s="643"/>
      <c r="Q377" s="643"/>
      <c r="R377" s="643"/>
      <c r="S377" s="643"/>
      <c r="T377" s="643"/>
      <c r="U377" s="643"/>
      <c r="V377" s="643"/>
      <c r="W377" s="643"/>
      <c r="X377" s="643"/>
      <c r="Y377" s="643"/>
      <c r="Z377" s="643"/>
      <c r="AA377" s="643"/>
    </row>
    <row r="378" spans="1:27" s="416" customFormat="1" x14ac:dyDescent="0.3">
      <c r="A378" s="643"/>
      <c r="B378" s="427"/>
      <c r="C378" s="643"/>
      <c r="D378" s="643"/>
      <c r="E378" s="679"/>
      <c r="F378" s="679"/>
      <c r="G378" s="679"/>
      <c r="H378" s="679"/>
      <c r="I378" s="679"/>
      <c r="J378" s="679"/>
      <c r="K378" s="679"/>
      <c r="L378" s="679"/>
      <c r="M378" s="643"/>
      <c r="N378" s="643"/>
      <c r="O378" s="643"/>
      <c r="P378" s="643"/>
      <c r="Q378" s="643"/>
      <c r="R378" s="643"/>
      <c r="S378" s="643"/>
      <c r="T378" s="643"/>
      <c r="U378" s="643"/>
      <c r="V378" s="643"/>
      <c r="W378" s="643"/>
      <c r="X378" s="643"/>
      <c r="Y378" s="643"/>
      <c r="Z378" s="643"/>
      <c r="AA378" s="643"/>
    </row>
    <row r="379" spans="1:27" s="416" customFormat="1" x14ac:dyDescent="0.3">
      <c r="A379" s="643"/>
      <c r="B379" s="427"/>
      <c r="C379" s="643"/>
      <c r="D379" s="643"/>
      <c r="E379" s="679"/>
      <c r="F379" s="679"/>
      <c r="G379" s="679"/>
      <c r="H379" s="679"/>
      <c r="I379" s="679"/>
      <c r="J379" s="679"/>
      <c r="K379" s="679"/>
      <c r="L379" s="679"/>
      <c r="M379" s="643"/>
      <c r="N379" s="643"/>
      <c r="O379" s="643"/>
      <c r="P379" s="643"/>
      <c r="Q379" s="643"/>
      <c r="R379" s="643"/>
      <c r="S379" s="643"/>
      <c r="T379" s="643"/>
      <c r="U379" s="643"/>
      <c r="V379" s="643"/>
      <c r="W379" s="643"/>
      <c r="X379" s="643"/>
      <c r="Y379" s="643"/>
      <c r="Z379" s="643"/>
      <c r="AA379" s="643"/>
    </row>
    <row r="380" spans="1:27" s="416" customFormat="1" x14ac:dyDescent="0.3">
      <c r="A380" s="643"/>
      <c r="B380" s="427"/>
      <c r="C380" s="643"/>
      <c r="D380" s="643"/>
      <c r="E380" s="679"/>
      <c r="F380" s="679"/>
      <c r="G380" s="679"/>
      <c r="H380" s="679"/>
      <c r="I380" s="679"/>
      <c r="J380" s="679"/>
      <c r="K380" s="679"/>
      <c r="L380" s="679"/>
      <c r="M380" s="643"/>
      <c r="N380" s="643"/>
      <c r="O380" s="643"/>
      <c r="P380" s="643"/>
      <c r="Q380" s="643"/>
      <c r="R380" s="643"/>
      <c r="S380" s="643"/>
      <c r="T380" s="643"/>
      <c r="U380" s="643"/>
      <c r="V380" s="643"/>
      <c r="W380" s="643"/>
      <c r="X380" s="643"/>
      <c r="Y380" s="643"/>
      <c r="Z380" s="643"/>
      <c r="AA380" s="643"/>
    </row>
    <row r="381" spans="1:27" s="416" customFormat="1" x14ac:dyDescent="0.3">
      <c r="A381" s="643"/>
      <c r="B381" s="427"/>
      <c r="C381" s="643"/>
      <c r="D381" s="643"/>
      <c r="E381" s="679"/>
      <c r="F381" s="679"/>
      <c r="G381" s="679"/>
      <c r="H381" s="679"/>
      <c r="I381" s="679"/>
      <c r="J381" s="679"/>
      <c r="K381" s="679"/>
      <c r="L381" s="679"/>
      <c r="M381" s="643"/>
      <c r="N381" s="643"/>
      <c r="O381" s="643"/>
      <c r="P381" s="643"/>
      <c r="Q381" s="643"/>
      <c r="R381" s="643"/>
      <c r="S381" s="643"/>
      <c r="T381" s="643"/>
      <c r="U381" s="643"/>
      <c r="V381" s="643"/>
      <c r="W381" s="643"/>
      <c r="X381" s="643"/>
      <c r="Y381" s="643"/>
      <c r="Z381" s="643"/>
      <c r="AA381" s="643"/>
    </row>
    <row r="382" spans="1:27" s="416" customFormat="1" x14ac:dyDescent="0.3">
      <c r="A382" s="643"/>
      <c r="B382" s="427"/>
      <c r="C382" s="643"/>
      <c r="D382" s="643"/>
      <c r="E382" s="679"/>
      <c r="F382" s="679"/>
      <c r="G382" s="679"/>
      <c r="H382" s="679"/>
      <c r="I382" s="679"/>
      <c r="J382" s="679"/>
      <c r="K382" s="679"/>
      <c r="L382" s="679"/>
      <c r="M382" s="643"/>
      <c r="N382" s="643"/>
      <c r="O382" s="643"/>
      <c r="P382" s="643"/>
      <c r="Q382" s="643"/>
      <c r="R382" s="643"/>
      <c r="S382" s="643"/>
      <c r="T382" s="643"/>
      <c r="U382" s="643"/>
      <c r="V382" s="643"/>
      <c r="W382" s="643"/>
      <c r="X382" s="643"/>
      <c r="Y382" s="643"/>
      <c r="Z382" s="643"/>
      <c r="AA382" s="643"/>
    </row>
    <row r="383" spans="1:27" s="416" customFormat="1" x14ac:dyDescent="0.3">
      <c r="A383" s="643"/>
      <c r="B383" s="427"/>
      <c r="C383" s="643"/>
      <c r="D383" s="643"/>
      <c r="E383" s="679"/>
      <c r="F383" s="679"/>
      <c r="G383" s="679"/>
      <c r="H383" s="679"/>
      <c r="I383" s="679"/>
      <c r="J383" s="679"/>
      <c r="K383" s="679"/>
      <c r="L383" s="679"/>
      <c r="M383" s="643"/>
      <c r="N383" s="643"/>
      <c r="O383" s="643"/>
      <c r="P383" s="643"/>
      <c r="Q383" s="643"/>
      <c r="R383" s="643"/>
      <c r="S383" s="643"/>
      <c r="T383" s="643"/>
      <c r="U383" s="643"/>
      <c r="V383" s="643"/>
      <c r="W383" s="643"/>
      <c r="X383" s="643"/>
      <c r="Y383" s="643"/>
      <c r="Z383" s="643"/>
      <c r="AA383" s="643"/>
    </row>
    <row r="384" spans="1:27" s="416" customFormat="1" x14ac:dyDescent="0.3">
      <c r="A384" s="643"/>
      <c r="B384" s="427"/>
      <c r="C384" s="643"/>
      <c r="D384" s="643"/>
      <c r="E384" s="679"/>
      <c r="F384" s="679"/>
      <c r="G384" s="679"/>
      <c r="H384" s="679"/>
      <c r="I384" s="679"/>
      <c r="J384" s="679"/>
      <c r="K384" s="679"/>
      <c r="L384" s="679"/>
      <c r="M384" s="643"/>
      <c r="N384" s="643"/>
      <c r="O384" s="643"/>
      <c r="P384" s="643"/>
      <c r="Q384" s="643"/>
      <c r="R384" s="643"/>
      <c r="S384" s="643"/>
      <c r="T384" s="643"/>
      <c r="U384" s="643"/>
      <c r="V384" s="643"/>
      <c r="W384" s="643"/>
      <c r="X384" s="643"/>
      <c r="Y384" s="643"/>
      <c r="Z384" s="643"/>
      <c r="AA384" s="643"/>
    </row>
    <row r="385" spans="1:27" s="416" customFormat="1" x14ac:dyDescent="0.3">
      <c r="A385" s="643"/>
      <c r="B385" s="427"/>
      <c r="C385" s="643"/>
      <c r="D385" s="643"/>
      <c r="E385" s="679"/>
      <c r="F385" s="679"/>
      <c r="G385" s="679"/>
      <c r="H385" s="679"/>
      <c r="I385" s="679"/>
      <c r="J385" s="679"/>
      <c r="K385" s="679"/>
      <c r="L385" s="679"/>
      <c r="M385" s="643"/>
      <c r="N385" s="643"/>
      <c r="O385" s="643"/>
      <c r="P385" s="643"/>
      <c r="Q385" s="643"/>
      <c r="R385" s="643"/>
      <c r="S385" s="643"/>
      <c r="T385" s="643"/>
      <c r="U385" s="643"/>
      <c r="V385" s="643"/>
      <c r="W385" s="643"/>
      <c r="X385" s="643"/>
      <c r="Y385" s="643"/>
      <c r="Z385" s="643"/>
      <c r="AA385" s="643"/>
    </row>
    <row r="386" spans="1:27" s="416" customFormat="1" x14ac:dyDescent="0.3">
      <c r="A386" s="643"/>
      <c r="B386" s="427"/>
      <c r="C386" s="643"/>
      <c r="D386" s="643"/>
      <c r="E386" s="679"/>
      <c r="F386" s="679"/>
      <c r="G386" s="679"/>
      <c r="H386" s="679"/>
      <c r="I386" s="679"/>
      <c r="J386" s="679"/>
      <c r="K386" s="679"/>
      <c r="L386" s="679"/>
      <c r="M386" s="643"/>
      <c r="N386" s="643"/>
      <c r="O386" s="643"/>
      <c r="P386" s="643"/>
      <c r="Q386" s="643"/>
      <c r="R386" s="643"/>
      <c r="S386" s="643"/>
      <c r="T386" s="643"/>
      <c r="U386" s="643"/>
      <c r="V386" s="643"/>
      <c r="W386" s="643"/>
      <c r="X386" s="643"/>
      <c r="Y386" s="643"/>
      <c r="Z386" s="643"/>
      <c r="AA386" s="643"/>
    </row>
    <row r="387" spans="1:27" s="416" customFormat="1" x14ac:dyDescent="0.3">
      <c r="A387" s="643"/>
      <c r="B387" s="427"/>
      <c r="C387" s="643"/>
      <c r="D387" s="643"/>
      <c r="E387" s="679"/>
      <c r="F387" s="679"/>
      <c r="G387" s="679"/>
      <c r="H387" s="679"/>
      <c r="I387" s="679"/>
      <c r="J387" s="679"/>
      <c r="K387" s="679"/>
      <c r="L387" s="679"/>
      <c r="M387" s="643"/>
      <c r="N387" s="643"/>
      <c r="O387" s="643"/>
      <c r="P387" s="643"/>
      <c r="Q387" s="643"/>
      <c r="R387" s="643"/>
      <c r="S387" s="643"/>
      <c r="T387" s="643"/>
      <c r="U387" s="643"/>
      <c r="V387" s="643"/>
      <c r="W387" s="643"/>
      <c r="X387" s="643"/>
      <c r="Y387" s="643"/>
      <c r="Z387" s="643"/>
      <c r="AA387" s="643"/>
    </row>
    <row r="388" spans="1:27" s="416" customFormat="1" x14ac:dyDescent="0.3">
      <c r="A388" s="643"/>
      <c r="B388" s="427"/>
      <c r="C388" s="643"/>
      <c r="D388" s="643"/>
      <c r="E388" s="679"/>
      <c r="F388" s="679"/>
      <c r="G388" s="679"/>
      <c r="H388" s="679"/>
      <c r="I388" s="679"/>
      <c r="J388" s="679"/>
      <c r="K388" s="679"/>
      <c r="L388" s="679"/>
      <c r="M388" s="643"/>
      <c r="N388" s="643"/>
      <c r="O388" s="643"/>
      <c r="P388" s="643"/>
      <c r="Q388" s="643"/>
      <c r="R388" s="643"/>
      <c r="S388" s="643"/>
      <c r="T388" s="643"/>
      <c r="U388" s="643"/>
      <c r="V388" s="643"/>
      <c r="W388" s="643"/>
      <c r="X388" s="643"/>
      <c r="Y388" s="643"/>
      <c r="Z388" s="643"/>
      <c r="AA388" s="643"/>
    </row>
    <row r="389" spans="1:27" s="416" customFormat="1" x14ac:dyDescent="0.3">
      <c r="A389" s="643"/>
      <c r="B389" s="427"/>
      <c r="C389" s="643"/>
      <c r="D389" s="643"/>
      <c r="E389" s="679"/>
      <c r="F389" s="679"/>
      <c r="G389" s="679"/>
      <c r="H389" s="679"/>
      <c r="I389" s="679"/>
      <c r="J389" s="679"/>
      <c r="K389" s="679"/>
      <c r="L389" s="679"/>
      <c r="M389" s="643"/>
      <c r="N389" s="643"/>
      <c r="O389" s="643"/>
      <c r="P389" s="643"/>
      <c r="Q389" s="643"/>
      <c r="R389" s="643"/>
      <c r="S389" s="643"/>
      <c r="T389" s="643"/>
      <c r="U389" s="643"/>
      <c r="V389" s="643"/>
      <c r="W389" s="643"/>
      <c r="X389" s="643"/>
      <c r="Y389" s="643"/>
      <c r="Z389" s="643"/>
      <c r="AA389" s="643"/>
    </row>
    <row r="390" spans="1:27" s="416" customFormat="1" x14ac:dyDescent="0.3">
      <c r="A390" s="643"/>
      <c r="B390" s="427"/>
      <c r="C390" s="643"/>
      <c r="D390" s="643"/>
      <c r="E390" s="679"/>
      <c r="F390" s="679"/>
      <c r="G390" s="679"/>
      <c r="H390" s="679"/>
      <c r="I390" s="679"/>
      <c r="J390" s="679"/>
      <c r="K390" s="679"/>
      <c r="L390" s="679"/>
      <c r="M390" s="643"/>
      <c r="N390" s="643"/>
      <c r="O390" s="643"/>
      <c r="P390" s="643"/>
      <c r="Q390" s="643"/>
      <c r="R390" s="643"/>
      <c r="S390" s="643"/>
      <c r="T390" s="643"/>
      <c r="U390" s="643"/>
      <c r="V390" s="643"/>
      <c r="W390" s="643"/>
      <c r="X390" s="643"/>
      <c r="Y390" s="643"/>
      <c r="Z390" s="643"/>
      <c r="AA390" s="643"/>
    </row>
    <row r="391" spans="1:27" s="416" customFormat="1" x14ac:dyDescent="0.3">
      <c r="A391" s="643"/>
      <c r="B391" s="427"/>
      <c r="C391" s="643"/>
      <c r="D391" s="643"/>
      <c r="E391" s="679"/>
      <c r="F391" s="679"/>
      <c r="G391" s="679"/>
      <c r="H391" s="679"/>
      <c r="I391" s="679"/>
      <c r="J391" s="679"/>
      <c r="K391" s="679"/>
      <c r="L391" s="679"/>
      <c r="M391" s="643"/>
      <c r="N391" s="643"/>
      <c r="O391" s="643"/>
      <c r="P391" s="643"/>
      <c r="Q391" s="643"/>
      <c r="R391" s="643"/>
      <c r="S391" s="643"/>
      <c r="T391" s="643"/>
      <c r="U391" s="643"/>
      <c r="V391" s="643"/>
      <c r="W391" s="643"/>
      <c r="X391" s="643"/>
      <c r="Y391" s="643"/>
      <c r="Z391" s="643"/>
      <c r="AA391" s="643"/>
    </row>
    <row r="392" spans="1:27" s="416" customFormat="1" x14ac:dyDescent="0.3">
      <c r="A392" s="643"/>
      <c r="B392" s="427"/>
      <c r="C392" s="643"/>
      <c r="D392" s="643"/>
      <c r="E392" s="679"/>
      <c r="F392" s="679"/>
      <c r="G392" s="679"/>
      <c r="H392" s="679"/>
      <c r="I392" s="679"/>
      <c r="J392" s="679"/>
      <c r="K392" s="679"/>
      <c r="L392" s="679"/>
      <c r="M392" s="643"/>
      <c r="N392" s="643"/>
      <c r="O392" s="643"/>
      <c r="P392" s="643"/>
      <c r="Q392" s="643"/>
      <c r="R392" s="643"/>
      <c r="S392" s="643"/>
      <c r="T392" s="643"/>
      <c r="U392" s="643"/>
      <c r="V392" s="643"/>
      <c r="W392" s="643"/>
      <c r="X392" s="643"/>
      <c r="Y392" s="643"/>
      <c r="Z392" s="643"/>
      <c r="AA392" s="643"/>
    </row>
    <row r="393" spans="1:27" s="416" customFormat="1" x14ac:dyDescent="0.3">
      <c r="A393" s="643"/>
      <c r="B393" s="427"/>
      <c r="C393" s="643"/>
      <c r="D393" s="643"/>
      <c r="E393" s="679"/>
      <c r="F393" s="679"/>
      <c r="G393" s="679"/>
      <c r="H393" s="679"/>
      <c r="I393" s="679"/>
      <c r="J393" s="679"/>
      <c r="K393" s="679"/>
      <c r="L393" s="679"/>
      <c r="M393" s="643"/>
      <c r="N393" s="643"/>
      <c r="O393" s="643"/>
      <c r="P393" s="643"/>
      <c r="Q393" s="643"/>
      <c r="R393" s="643"/>
      <c r="S393" s="643"/>
      <c r="T393" s="643"/>
      <c r="U393" s="643"/>
      <c r="V393" s="643"/>
      <c r="W393" s="643"/>
      <c r="X393" s="643"/>
      <c r="Y393" s="643"/>
      <c r="Z393" s="643"/>
      <c r="AA393" s="643"/>
    </row>
    <row r="394" spans="1:27" s="416" customFormat="1" x14ac:dyDescent="0.3">
      <c r="A394" s="643"/>
      <c r="B394" s="427"/>
      <c r="C394" s="643"/>
      <c r="D394" s="643"/>
      <c r="E394" s="679"/>
      <c r="F394" s="679"/>
      <c r="G394" s="679"/>
      <c r="H394" s="679"/>
      <c r="I394" s="679"/>
      <c r="J394" s="679"/>
      <c r="K394" s="679"/>
      <c r="L394" s="679"/>
      <c r="M394" s="643"/>
      <c r="N394" s="643"/>
      <c r="O394" s="643"/>
      <c r="P394" s="643"/>
      <c r="Q394" s="643"/>
      <c r="R394" s="643"/>
      <c r="S394" s="643"/>
      <c r="T394" s="643"/>
      <c r="U394" s="643"/>
      <c r="V394" s="643"/>
      <c r="W394" s="643"/>
      <c r="X394" s="643"/>
      <c r="Y394" s="643"/>
      <c r="Z394" s="643"/>
      <c r="AA394" s="643"/>
    </row>
    <row r="395" spans="1:27" s="416" customFormat="1" x14ac:dyDescent="0.3">
      <c r="A395" s="643"/>
      <c r="B395" s="427"/>
      <c r="C395" s="643"/>
      <c r="D395" s="643"/>
      <c r="E395" s="679"/>
      <c r="F395" s="679"/>
      <c r="G395" s="679"/>
      <c r="H395" s="679"/>
      <c r="I395" s="679"/>
      <c r="J395" s="679"/>
      <c r="K395" s="679"/>
      <c r="L395" s="679"/>
      <c r="M395" s="643"/>
      <c r="N395" s="643"/>
      <c r="O395" s="643"/>
      <c r="P395" s="643"/>
      <c r="Q395" s="643"/>
      <c r="R395" s="643"/>
      <c r="S395" s="643"/>
      <c r="T395" s="643"/>
      <c r="U395" s="643"/>
      <c r="V395" s="643"/>
      <c r="W395" s="643"/>
      <c r="X395" s="643"/>
      <c r="Y395" s="643"/>
      <c r="Z395" s="643"/>
      <c r="AA395" s="643"/>
    </row>
    <row r="396" spans="1:27" s="416" customFormat="1" x14ac:dyDescent="0.3">
      <c r="A396" s="643"/>
      <c r="B396" s="427"/>
      <c r="C396" s="643"/>
      <c r="D396" s="643"/>
      <c r="E396" s="679"/>
      <c r="F396" s="679"/>
      <c r="G396" s="679"/>
      <c r="H396" s="679"/>
      <c r="I396" s="679"/>
      <c r="J396" s="679"/>
      <c r="K396" s="679"/>
      <c r="L396" s="679"/>
      <c r="M396" s="643"/>
      <c r="N396" s="643"/>
      <c r="O396" s="643"/>
      <c r="P396" s="643"/>
      <c r="Q396" s="643"/>
      <c r="R396" s="643"/>
      <c r="S396" s="643"/>
      <c r="T396" s="643"/>
      <c r="U396" s="643"/>
      <c r="V396" s="643"/>
      <c r="W396" s="643"/>
      <c r="X396" s="643"/>
      <c r="Y396" s="643"/>
      <c r="Z396" s="643"/>
      <c r="AA396" s="643"/>
    </row>
    <row r="397" spans="1:27" s="416" customFormat="1" x14ac:dyDescent="0.3">
      <c r="A397" s="643"/>
      <c r="B397" s="427"/>
      <c r="C397" s="643"/>
      <c r="D397" s="643"/>
      <c r="E397" s="679"/>
      <c r="F397" s="679"/>
      <c r="G397" s="679"/>
      <c r="H397" s="679"/>
      <c r="I397" s="679"/>
      <c r="J397" s="679"/>
      <c r="K397" s="679"/>
      <c r="L397" s="679"/>
      <c r="M397" s="643"/>
      <c r="N397" s="643"/>
      <c r="O397" s="643"/>
      <c r="P397" s="643"/>
      <c r="Q397" s="643"/>
      <c r="R397" s="643"/>
      <c r="S397" s="643"/>
      <c r="T397" s="643"/>
      <c r="U397" s="643"/>
      <c r="V397" s="643"/>
      <c r="W397" s="643"/>
      <c r="X397" s="643"/>
      <c r="Y397" s="643"/>
      <c r="Z397" s="643"/>
      <c r="AA397" s="643"/>
    </row>
    <row r="398" spans="1:27" s="416" customFormat="1" x14ac:dyDescent="0.3">
      <c r="A398" s="643"/>
      <c r="B398" s="427"/>
      <c r="C398" s="643"/>
      <c r="D398" s="643"/>
      <c r="E398" s="679"/>
      <c r="F398" s="679"/>
      <c r="G398" s="679"/>
      <c r="H398" s="679"/>
      <c r="I398" s="679"/>
      <c r="J398" s="679"/>
      <c r="K398" s="679"/>
      <c r="L398" s="679"/>
      <c r="M398" s="643"/>
      <c r="N398" s="643"/>
      <c r="O398" s="643"/>
      <c r="P398" s="643"/>
      <c r="Q398" s="643"/>
      <c r="R398" s="643"/>
      <c r="S398" s="643"/>
      <c r="T398" s="643"/>
      <c r="U398" s="643"/>
      <c r="V398" s="643"/>
      <c r="W398" s="643"/>
      <c r="X398" s="643"/>
      <c r="Y398" s="643"/>
      <c r="Z398" s="643"/>
      <c r="AA398" s="643"/>
    </row>
    <row r="399" spans="1:27" s="416" customFormat="1" x14ac:dyDescent="0.3">
      <c r="A399" s="643"/>
      <c r="B399" s="427"/>
      <c r="C399" s="643"/>
      <c r="D399" s="643"/>
      <c r="E399" s="679"/>
      <c r="F399" s="679"/>
      <c r="G399" s="679"/>
      <c r="H399" s="679"/>
      <c r="I399" s="679"/>
      <c r="J399" s="679"/>
      <c r="K399" s="679"/>
      <c r="L399" s="679"/>
      <c r="M399" s="643"/>
      <c r="N399" s="643"/>
      <c r="O399" s="643"/>
      <c r="P399" s="643"/>
      <c r="Q399" s="643"/>
      <c r="R399" s="643"/>
      <c r="S399" s="643"/>
      <c r="T399" s="643"/>
      <c r="U399" s="643"/>
      <c r="V399" s="643"/>
      <c r="W399" s="643"/>
      <c r="X399" s="643"/>
      <c r="Y399" s="643"/>
      <c r="Z399" s="643"/>
      <c r="AA399" s="643"/>
    </row>
    <row r="400" spans="1:27" s="416" customFormat="1" x14ac:dyDescent="0.3">
      <c r="A400" s="643"/>
      <c r="B400" s="427"/>
      <c r="C400" s="643"/>
      <c r="D400" s="643"/>
      <c r="E400" s="679"/>
      <c r="F400" s="679"/>
      <c r="G400" s="679"/>
      <c r="H400" s="679"/>
      <c r="I400" s="679"/>
      <c r="J400" s="679"/>
      <c r="K400" s="679"/>
      <c r="L400" s="679"/>
      <c r="M400" s="643"/>
      <c r="N400" s="643"/>
      <c r="O400" s="643"/>
      <c r="P400" s="643"/>
      <c r="Q400" s="643"/>
      <c r="R400" s="643"/>
      <c r="S400" s="643"/>
      <c r="T400" s="643"/>
      <c r="U400" s="643"/>
      <c r="V400" s="643"/>
      <c r="W400" s="643"/>
      <c r="X400" s="643"/>
      <c r="Y400" s="643"/>
      <c r="Z400" s="643"/>
      <c r="AA400" s="643"/>
    </row>
    <row r="401" spans="1:27" s="416" customFormat="1" x14ac:dyDescent="0.3">
      <c r="A401" s="643"/>
      <c r="B401" s="427"/>
      <c r="C401" s="643"/>
      <c r="D401" s="643"/>
      <c r="E401" s="679"/>
      <c r="F401" s="679"/>
      <c r="G401" s="679"/>
      <c r="H401" s="679"/>
      <c r="I401" s="679"/>
      <c r="J401" s="679"/>
      <c r="K401" s="679"/>
      <c r="L401" s="679"/>
      <c r="M401" s="643"/>
      <c r="N401" s="643"/>
      <c r="O401" s="643"/>
      <c r="P401" s="643"/>
      <c r="Q401" s="643"/>
      <c r="R401" s="643"/>
      <c r="S401" s="643"/>
      <c r="T401" s="643"/>
      <c r="U401" s="643"/>
      <c r="V401" s="643"/>
      <c r="W401" s="643"/>
      <c r="X401" s="643"/>
      <c r="Y401" s="643"/>
      <c r="Z401" s="643"/>
      <c r="AA401" s="643"/>
    </row>
    <row r="402" spans="1:27" s="416" customFormat="1" x14ac:dyDescent="0.3">
      <c r="A402" s="643"/>
      <c r="B402" s="427"/>
      <c r="C402" s="643"/>
      <c r="D402" s="643"/>
      <c r="E402" s="679"/>
      <c r="F402" s="679"/>
      <c r="G402" s="679"/>
      <c r="H402" s="679"/>
      <c r="I402" s="679"/>
      <c r="J402" s="679"/>
      <c r="K402" s="679"/>
      <c r="L402" s="679"/>
      <c r="M402" s="643"/>
      <c r="N402" s="643"/>
      <c r="O402" s="643"/>
      <c r="P402" s="643"/>
      <c r="Q402" s="643"/>
      <c r="R402" s="643"/>
      <c r="S402" s="643"/>
      <c r="T402" s="643"/>
      <c r="U402" s="643"/>
      <c r="V402" s="643"/>
      <c r="W402" s="643"/>
      <c r="X402" s="643"/>
      <c r="Y402" s="643"/>
      <c r="Z402" s="643"/>
      <c r="AA402" s="643"/>
    </row>
    <row r="403" spans="1:27" s="416" customFormat="1" x14ac:dyDescent="0.3">
      <c r="A403" s="643"/>
      <c r="B403" s="427"/>
      <c r="C403" s="643"/>
      <c r="D403" s="643"/>
      <c r="E403" s="679"/>
      <c r="F403" s="679"/>
      <c r="G403" s="679"/>
      <c r="H403" s="679"/>
      <c r="I403" s="679"/>
      <c r="J403" s="679"/>
      <c r="K403" s="679"/>
      <c r="L403" s="679"/>
      <c r="M403" s="643"/>
      <c r="N403" s="643"/>
      <c r="O403" s="643"/>
      <c r="P403" s="643"/>
      <c r="Q403" s="643"/>
      <c r="R403" s="643"/>
      <c r="S403" s="643"/>
      <c r="T403" s="643"/>
      <c r="U403" s="643"/>
      <c r="V403" s="643"/>
      <c r="W403" s="643"/>
      <c r="X403" s="643"/>
      <c r="Y403" s="643"/>
      <c r="Z403" s="643"/>
      <c r="AA403" s="643"/>
    </row>
    <row r="404" spans="1:27" s="416" customFormat="1" x14ac:dyDescent="0.3">
      <c r="A404" s="643"/>
      <c r="B404" s="427"/>
      <c r="C404" s="643"/>
      <c r="D404" s="643"/>
      <c r="E404" s="679"/>
      <c r="F404" s="679"/>
      <c r="G404" s="679"/>
      <c r="H404" s="679"/>
      <c r="I404" s="679"/>
      <c r="J404" s="679"/>
      <c r="K404" s="679"/>
      <c r="L404" s="679"/>
      <c r="M404" s="643"/>
      <c r="N404" s="643"/>
      <c r="O404" s="643"/>
      <c r="P404" s="643"/>
      <c r="Q404" s="643"/>
      <c r="R404" s="643"/>
      <c r="S404" s="643"/>
      <c r="T404" s="643"/>
      <c r="U404" s="643"/>
      <c r="V404" s="643"/>
      <c r="W404" s="643"/>
      <c r="X404" s="643"/>
      <c r="Y404" s="643"/>
      <c r="Z404" s="643"/>
      <c r="AA404" s="643"/>
    </row>
    <row r="405" spans="1:27" s="416" customFormat="1" x14ac:dyDescent="0.3">
      <c r="A405" s="643"/>
      <c r="B405" s="427"/>
      <c r="C405" s="643"/>
      <c r="D405" s="643"/>
      <c r="E405" s="679"/>
      <c r="F405" s="679"/>
      <c r="G405" s="679"/>
      <c r="H405" s="679"/>
      <c r="I405" s="679"/>
      <c r="J405" s="679"/>
      <c r="K405" s="679"/>
      <c r="L405" s="679"/>
      <c r="M405" s="643"/>
      <c r="N405" s="643"/>
      <c r="O405" s="643"/>
      <c r="P405" s="643"/>
      <c r="Q405" s="643"/>
      <c r="R405" s="643"/>
      <c r="S405" s="643"/>
      <c r="T405" s="643"/>
      <c r="U405" s="643"/>
      <c r="V405" s="643"/>
      <c r="W405" s="643"/>
      <c r="X405" s="643"/>
      <c r="Y405" s="643"/>
      <c r="Z405" s="643"/>
      <c r="AA405" s="643"/>
    </row>
    <row r="406" spans="1:27" s="416" customFormat="1" x14ac:dyDescent="0.3">
      <c r="A406" s="643"/>
      <c r="B406" s="427"/>
      <c r="C406" s="643"/>
      <c r="D406" s="643"/>
      <c r="E406" s="679"/>
      <c r="F406" s="679"/>
      <c r="G406" s="679"/>
      <c r="H406" s="679"/>
      <c r="I406" s="679"/>
      <c r="J406" s="679"/>
      <c r="K406" s="679"/>
      <c r="L406" s="679"/>
      <c r="M406" s="643"/>
      <c r="N406" s="643"/>
      <c r="O406" s="643"/>
      <c r="P406" s="643"/>
      <c r="Q406" s="643"/>
      <c r="R406" s="643"/>
      <c r="S406" s="643"/>
      <c r="T406" s="643"/>
      <c r="U406" s="643"/>
      <c r="V406" s="643"/>
      <c r="W406" s="643"/>
      <c r="X406" s="643"/>
      <c r="Y406" s="643"/>
      <c r="Z406" s="643"/>
      <c r="AA406" s="643"/>
    </row>
    <row r="407" spans="1:27" s="416" customFormat="1" x14ac:dyDescent="0.3">
      <c r="A407" s="643"/>
      <c r="B407" s="427"/>
      <c r="C407" s="643"/>
      <c r="D407" s="643"/>
      <c r="E407" s="679"/>
      <c r="F407" s="679"/>
      <c r="G407" s="679"/>
      <c r="H407" s="679"/>
      <c r="I407" s="679"/>
      <c r="J407" s="679"/>
      <c r="K407" s="679"/>
      <c r="L407" s="679"/>
      <c r="M407" s="643"/>
      <c r="N407" s="643"/>
      <c r="O407" s="643"/>
      <c r="P407" s="643"/>
      <c r="Q407" s="643"/>
      <c r="R407" s="643"/>
      <c r="S407" s="643"/>
      <c r="T407" s="643"/>
      <c r="U407" s="643"/>
      <c r="V407" s="643"/>
      <c r="W407" s="643"/>
      <c r="X407" s="643"/>
      <c r="Y407" s="643"/>
      <c r="Z407" s="643"/>
      <c r="AA407" s="643"/>
    </row>
    <row r="408" spans="1:27" s="416" customFormat="1" x14ac:dyDescent="0.3">
      <c r="A408" s="643"/>
      <c r="B408" s="427"/>
      <c r="C408" s="643"/>
      <c r="D408" s="643"/>
      <c r="E408" s="679"/>
      <c r="F408" s="679"/>
      <c r="G408" s="679"/>
      <c r="H408" s="679"/>
      <c r="I408" s="679"/>
      <c r="J408" s="679"/>
      <c r="K408" s="679"/>
      <c r="L408" s="679"/>
      <c r="M408" s="643"/>
      <c r="N408" s="643"/>
      <c r="O408" s="643"/>
      <c r="P408" s="643"/>
      <c r="Q408" s="643"/>
      <c r="R408" s="643"/>
      <c r="S408" s="643"/>
      <c r="T408" s="643"/>
      <c r="U408" s="643"/>
      <c r="V408" s="643"/>
      <c r="W408" s="643"/>
      <c r="X408" s="643"/>
      <c r="Y408" s="643"/>
      <c r="Z408" s="643"/>
      <c r="AA408" s="643"/>
    </row>
    <row r="409" spans="1:27" s="416" customFormat="1" x14ac:dyDescent="0.3">
      <c r="A409" s="643"/>
      <c r="B409" s="427"/>
      <c r="C409" s="643"/>
      <c r="D409" s="643"/>
      <c r="E409" s="679"/>
      <c r="F409" s="679"/>
      <c r="G409" s="679"/>
      <c r="H409" s="679"/>
      <c r="I409" s="679"/>
      <c r="J409" s="679"/>
      <c r="K409" s="679"/>
      <c r="L409" s="679"/>
      <c r="M409" s="643"/>
      <c r="N409" s="643"/>
      <c r="O409" s="643"/>
      <c r="P409" s="643"/>
      <c r="Q409" s="643"/>
      <c r="R409" s="643"/>
      <c r="S409" s="643"/>
      <c r="T409" s="643"/>
      <c r="U409" s="643"/>
      <c r="V409" s="643"/>
      <c r="W409" s="643"/>
      <c r="X409" s="643"/>
      <c r="Y409" s="643"/>
      <c r="Z409" s="643"/>
      <c r="AA409" s="643"/>
    </row>
    <row r="410" spans="1:27" s="416" customFormat="1" x14ac:dyDescent="0.3">
      <c r="A410" s="643"/>
      <c r="B410" s="427"/>
      <c r="C410" s="643"/>
      <c r="D410" s="643"/>
      <c r="E410" s="679"/>
      <c r="F410" s="679"/>
      <c r="G410" s="679"/>
      <c r="H410" s="679"/>
      <c r="I410" s="679"/>
      <c r="J410" s="679"/>
      <c r="K410" s="679"/>
      <c r="L410" s="679"/>
      <c r="M410" s="643"/>
      <c r="N410" s="643"/>
      <c r="O410" s="643"/>
      <c r="P410" s="643"/>
      <c r="Q410" s="643"/>
      <c r="R410" s="643"/>
      <c r="S410" s="643"/>
      <c r="T410" s="643"/>
      <c r="U410" s="643"/>
      <c r="V410" s="643"/>
      <c r="W410" s="643"/>
      <c r="X410" s="643"/>
      <c r="Y410" s="643"/>
      <c r="Z410" s="643"/>
      <c r="AA410" s="643"/>
    </row>
    <row r="411" spans="1:27" s="416" customFormat="1" x14ac:dyDescent="0.3">
      <c r="A411" s="643"/>
      <c r="B411" s="427"/>
      <c r="C411" s="643"/>
      <c r="D411" s="643"/>
      <c r="E411" s="679"/>
      <c r="F411" s="679"/>
      <c r="G411" s="679"/>
      <c r="H411" s="679"/>
      <c r="I411" s="679"/>
      <c r="J411" s="679"/>
      <c r="K411" s="679"/>
      <c r="L411" s="679"/>
      <c r="M411" s="643"/>
      <c r="N411" s="643"/>
      <c r="O411" s="643"/>
      <c r="P411" s="643"/>
      <c r="Q411" s="643"/>
      <c r="R411" s="643"/>
      <c r="S411" s="643"/>
      <c r="T411" s="643"/>
      <c r="U411" s="643"/>
      <c r="V411" s="643"/>
      <c r="W411" s="643"/>
      <c r="X411" s="643"/>
      <c r="Y411" s="643"/>
      <c r="Z411" s="643"/>
      <c r="AA411" s="643"/>
    </row>
    <row r="412" spans="1:27" s="416" customFormat="1" x14ac:dyDescent="0.3">
      <c r="A412" s="643"/>
      <c r="B412" s="427"/>
      <c r="C412" s="643"/>
      <c r="D412" s="643"/>
      <c r="E412" s="679"/>
      <c r="F412" s="679"/>
      <c r="G412" s="679"/>
      <c r="H412" s="679"/>
      <c r="I412" s="679"/>
      <c r="J412" s="679"/>
      <c r="K412" s="679"/>
      <c r="L412" s="679"/>
      <c r="M412" s="643"/>
      <c r="N412" s="643"/>
      <c r="O412" s="643"/>
      <c r="P412" s="643"/>
      <c r="Q412" s="643"/>
      <c r="R412" s="643"/>
      <c r="S412" s="643"/>
      <c r="T412" s="643"/>
      <c r="U412" s="643"/>
      <c r="V412" s="643"/>
      <c r="W412" s="643"/>
      <c r="X412" s="643"/>
      <c r="Y412" s="643"/>
      <c r="Z412" s="643"/>
      <c r="AA412" s="643"/>
    </row>
    <row r="413" spans="1:27" s="416" customFormat="1" x14ac:dyDescent="0.3">
      <c r="A413" s="643"/>
      <c r="B413" s="427"/>
      <c r="C413" s="643"/>
      <c r="D413" s="643"/>
      <c r="E413" s="679"/>
      <c r="F413" s="679"/>
      <c r="G413" s="679"/>
      <c r="H413" s="679"/>
      <c r="I413" s="679"/>
      <c r="J413" s="679"/>
      <c r="K413" s="679"/>
      <c r="L413" s="679"/>
      <c r="M413" s="643"/>
      <c r="N413" s="643"/>
      <c r="O413" s="643"/>
      <c r="P413" s="643"/>
      <c r="Q413" s="643"/>
      <c r="R413" s="643"/>
      <c r="S413" s="643"/>
      <c r="T413" s="643"/>
      <c r="U413" s="643"/>
      <c r="V413" s="643"/>
      <c r="W413" s="643"/>
      <c r="X413" s="643"/>
      <c r="Y413" s="643"/>
      <c r="Z413" s="643"/>
      <c r="AA413" s="643"/>
    </row>
    <row r="414" spans="1:27" s="416" customFormat="1" x14ac:dyDescent="0.3">
      <c r="A414" s="643"/>
      <c r="B414" s="427"/>
      <c r="C414" s="643"/>
      <c r="D414" s="643"/>
      <c r="E414" s="679"/>
      <c r="F414" s="679"/>
      <c r="G414" s="679"/>
      <c r="H414" s="679"/>
      <c r="I414" s="679"/>
      <c r="J414" s="679"/>
      <c r="K414" s="679"/>
      <c r="L414" s="679"/>
      <c r="M414" s="643"/>
      <c r="N414" s="643"/>
      <c r="O414" s="643"/>
      <c r="P414" s="643"/>
      <c r="Q414" s="643"/>
      <c r="R414" s="643"/>
      <c r="S414" s="643"/>
      <c r="T414" s="643"/>
      <c r="U414" s="643"/>
      <c r="V414" s="643"/>
      <c r="W414" s="643"/>
      <c r="X414" s="643"/>
      <c r="Y414" s="643"/>
      <c r="Z414" s="643"/>
      <c r="AA414" s="643"/>
    </row>
    <row r="415" spans="1:27" s="416" customFormat="1" x14ac:dyDescent="0.3">
      <c r="A415" s="643"/>
      <c r="B415" s="427"/>
      <c r="C415" s="643"/>
      <c r="D415" s="643"/>
      <c r="E415" s="679"/>
      <c r="F415" s="679"/>
      <c r="G415" s="679"/>
      <c r="H415" s="679"/>
      <c r="I415" s="679"/>
      <c r="J415" s="679"/>
      <c r="K415" s="679"/>
      <c r="L415" s="679"/>
      <c r="M415" s="643"/>
      <c r="N415" s="643"/>
      <c r="O415" s="643"/>
      <c r="P415" s="643"/>
      <c r="Q415" s="643"/>
      <c r="R415" s="643"/>
      <c r="S415" s="643"/>
      <c r="T415" s="643"/>
      <c r="U415" s="643"/>
      <c r="V415" s="643"/>
      <c r="W415" s="643"/>
      <c r="X415" s="643"/>
      <c r="Y415" s="643"/>
      <c r="Z415" s="643"/>
      <c r="AA415" s="643"/>
    </row>
    <row r="416" spans="1:27" s="416" customFormat="1" x14ac:dyDescent="0.3">
      <c r="A416" s="643"/>
      <c r="B416" s="427"/>
      <c r="C416" s="643"/>
      <c r="D416" s="643"/>
      <c r="E416" s="679"/>
      <c r="F416" s="679"/>
      <c r="G416" s="679"/>
      <c r="H416" s="679"/>
      <c r="I416" s="679"/>
      <c r="J416" s="679"/>
      <c r="K416" s="679"/>
      <c r="L416" s="679"/>
      <c r="M416" s="643"/>
      <c r="N416" s="643"/>
      <c r="O416" s="643"/>
      <c r="P416" s="643"/>
      <c r="Q416" s="643"/>
      <c r="R416" s="643"/>
      <c r="S416" s="643"/>
      <c r="T416" s="643"/>
      <c r="U416" s="643"/>
      <c r="V416" s="643"/>
      <c r="W416" s="643"/>
      <c r="X416" s="643"/>
      <c r="Y416" s="643"/>
      <c r="Z416" s="643"/>
      <c r="AA416" s="643"/>
    </row>
    <row r="417" spans="1:27" s="416" customFormat="1" x14ac:dyDescent="0.3">
      <c r="A417" s="643"/>
      <c r="B417" s="427"/>
      <c r="C417" s="643"/>
      <c r="D417" s="643"/>
      <c r="E417" s="679"/>
      <c r="F417" s="679"/>
      <c r="G417" s="679"/>
      <c r="H417" s="679"/>
      <c r="I417" s="679"/>
      <c r="J417" s="679"/>
      <c r="K417" s="679"/>
      <c r="L417" s="679"/>
      <c r="M417" s="643"/>
      <c r="N417" s="643"/>
      <c r="O417" s="643"/>
      <c r="P417" s="643"/>
      <c r="Q417" s="643"/>
      <c r="R417" s="643"/>
      <c r="S417" s="643"/>
      <c r="T417" s="643"/>
      <c r="U417" s="643"/>
      <c r="V417" s="643"/>
      <c r="W417" s="643"/>
      <c r="X417" s="643"/>
      <c r="Y417" s="643"/>
      <c r="Z417" s="643"/>
      <c r="AA417" s="643"/>
    </row>
    <row r="418" spans="1:27" s="416" customFormat="1" x14ac:dyDescent="0.3">
      <c r="A418" s="643"/>
      <c r="B418" s="427"/>
      <c r="C418" s="643"/>
      <c r="D418" s="643"/>
      <c r="E418" s="679"/>
      <c r="F418" s="679"/>
      <c r="G418" s="679"/>
      <c r="H418" s="679"/>
      <c r="I418" s="679"/>
      <c r="J418" s="679"/>
      <c r="K418" s="679"/>
      <c r="L418" s="679"/>
      <c r="M418" s="643"/>
      <c r="N418" s="643"/>
      <c r="O418" s="643"/>
      <c r="P418" s="643"/>
      <c r="Q418" s="643"/>
      <c r="R418" s="643"/>
      <c r="S418" s="643"/>
      <c r="T418" s="643"/>
      <c r="U418" s="643"/>
      <c r="V418" s="643"/>
      <c r="W418" s="643"/>
      <c r="X418" s="643"/>
      <c r="Y418" s="643"/>
      <c r="Z418" s="643"/>
      <c r="AA418" s="643"/>
    </row>
    <row r="419" spans="1:27" s="416" customFormat="1" x14ac:dyDescent="0.3">
      <c r="A419" s="643"/>
      <c r="B419" s="427"/>
      <c r="C419" s="643"/>
      <c r="D419" s="643"/>
      <c r="E419" s="679"/>
      <c r="F419" s="679"/>
      <c r="G419" s="679"/>
      <c r="H419" s="679"/>
      <c r="I419" s="679"/>
      <c r="J419" s="679"/>
      <c r="K419" s="679"/>
      <c r="L419" s="679"/>
      <c r="M419" s="643"/>
      <c r="N419" s="643"/>
      <c r="O419" s="643"/>
      <c r="P419" s="643"/>
      <c r="Q419" s="643"/>
      <c r="R419" s="643"/>
      <c r="S419" s="643"/>
      <c r="T419" s="643"/>
      <c r="U419" s="643"/>
      <c r="V419" s="643"/>
      <c r="W419" s="643"/>
      <c r="X419" s="643"/>
      <c r="Y419" s="643"/>
      <c r="Z419" s="643"/>
      <c r="AA419" s="643"/>
    </row>
    <row r="420" spans="1:27" s="416" customFormat="1" x14ac:dyDescent="0.3">
      <c r="A420" s="643"/>
      <c r="B420" s="427"/>
      <c r="C420" s="643"/>
      <c r="D420" s="643"/>
      <c r="E420" s="679"/>
      <c r="F420" s="679"/>
      <c r="G420" s="679"/>
      <c r="H420" s="679"/>
      <c r="I420" s="679"/>
      <c r="J420" s="679"/>
      <c r="K420" s="679"/>
      <c r="L420" s="679"/>
      <c r="M420" s="643"/>
      <c r="N420" s="643"/>
      <c r="O420" s="643"/>
      <c r="P420" s="643"/>
      <c r="Q420" s="643"/>
      <c r="R420" s="643"/>
      <c r="S420" s="643"/>
      <c r="T420" s="643"/>
      <c r="U420" s="643"/>
      <c r="V420" s="643"/>
      <c r="W420" s="643"/>
      <c r="X420" s="643"/>
      <c r="Y420" s="643"/>
      <c r="Z420" s="643"/>
      <c r="AA420" s="643"/>
    </row>
    <row r="421" spans="1:27" s="416" customFormat="1" x14ac:dyDescent="0.3">
      <c r="A421" s="643"/>
      <c r="B421" s="427"/>
      <c r="C421" s="643"/>
      <c r="D421" s="643"/>
      <c r="E421" s="679"/>
      <c r="F421" s="679"/>
      <c r="G421" s="679"/>
      <c r="H421" s="679"/>
      <c r="I421" s="679"/>
      <c r="J421" s="679"/>
      <c r="K421" s="679"/>
      <c r="L421" s="679"/>
      <c r="M421" s="643"/>
      <c r="N421" s="643"/>
      <c r="O421" s="643"/>
      <c r="P421" s="643"/>
      <c r="Q421" s="643"/>
      <c r="R421" s="643"/>
      <c r="S421" s="643"/>
      <c r="T421" s="643"/>
      <c r="U421" s="643"/>
      <c r="V421" s="643"/>
      <c r="W421" s="643"/>
      <c r="X421" s="643"/>
      <c r="Y421" s="643"/>
      <c r="Z421" s="643"/>
      <c r="AA421" s="643"/>
    </row>
    <row r="422" spans="1:27" s="416" customFormat="1" x14ac:dyDescent="0.3">
      <c r="A422" s="643"/>
      <c r="B422" s="427"/>
      <c r="C422" s="643"/>
      <c r="D422" s="643"/>
      <c r="E422" s="679"/>
      <c r="F422" s="679"/>
      <c r="G422" s="679"/>
      <c r="H422" s="679"/>
      <c r="I422" s="679"/>
      <c r="J422" s="679"/>
      <c r="K422" s="679"/>
      <c r="L422" s="679"/>
      <c r="M422" s="643"/>
      <c r="N422" s="643"/>
      <c r="O422" s="643"/>
      <c r="P422" s="643"/>
      <c r="Q422" s="643"/>
      <c r="R422" s="643"/>
      <c r="S422" s="643"/>
      <c r="T422" s="643"/>
      <c r="U422" s="643"/>
      <c r="V422" s="643"/>
      <c r="W422" s="643"/>
      <c r="X422" s="643"/>
      <c r="Y422" s="643"/>
      <c r="Z422" s="643"/>
      <c r="AA422" s="643"/>
    </row>
    <row r="423" spans="1:27" s="416" customFormat="1" x14ac:dyDescent="0.3">
      <c r="A423" s="643"/>
      <c r="B423" s="427"/>
      <c r="C423" s="643"/>
      <c r="D423" s="643"/>
      <c r="E423" s="679"/>
      <c r="F423" s="679"/>
      <c r="G423" s="679"/>
      <c r="H423" s="679"/>
      <c r="I423" s="679"/>
      <c r="J423" s="679"/>
      <c r="K423" s="679"/>
      <c r="L423" s="679"/>
      <c r="M423" s="643"/>
      <c r="N423" s="643"/>
      <c r="O423" s="643"/>
      <c r="P423" s="643"/>
      <c r="Q423" s="643"/>
      <c r="R423" s="643"/>
      <c r="S423" s="643"/>
      <c r="T423" s="643"/>
      <c r="U423" s="643"/>
      <c r="V423" s="643"/>
      <c r="W423" s="643"/>
      <c r="X423" s="643"/>
      <c r="Y423" s="643"/>
      <c r="Z423" s="643"/>
      <c r="AA423" s="643"/>
    </row>
    <row r="424" spans="1:27" s="416" customFormat="1" x14ac:dyDescent="0.3">
      <c r="A424" s="643"/>
      <c r="B424" s="427"/>
      <c r="C424" s="643"/>
      <c r="D424" s="643"/>
      <c r="E424" s="679"/>
      <c r="F424" s="679"/>
      <c r="G424" s="679"/>
      <c r="H424" s="679"/>
      <c r="I424" s="679"/>
      <c r="J424" s="679"/>
      <c r="K424" s="679"/>
      <c r="L424" s="679"/>
      <c r="M424" s="643"/>
      <c r="N424" s="643"/>
      <c r="O424" s="643"/>
      <c r="P424" s="643"/>
      <c r="Q424" s="643"/>
      <c r="R424" s="643"/>
      <c r="S424" s="643"/>
      <c r="T424" s="643"/>
      <c r="U424" s="643"/>
      <c r="V424" s="643"/>
      <c r="W424" s="643"/>
      <c r="X424" s="643"/>
      <c r="Y424" s="643"/>
      <c r="Z424" s="643"/>
      <c r="AA424" s="643"/>
    </row>
    <row r="425" spans="1:27" s="416" customFormat="1" x14ac:dyDescent="0.3">
      <c r="A425" s="643"/>
      <c r="B425" s="427"/>
      <c r="C425" s="643"/>
      <c r="D425" s="643"/>
      <c r="E425" s="679"/>
      <c r="F425" s="679"/>
      <c r="G425" s="679"/>
      <c r="H425" s="679"/>
      <c r="I425" s="679"/>
      <c r="J425" s="679"/>
      <c r="K425" s="679"/>
      <c r="L425" s="679"/>
      <c r="M425" s="643"/>
      <c r="N425" s="643"/>
      <c r="O425" s="643"/>
      <c r="P425" s="643"/>
      <c r="Q425" s="643"/>
      <c r="R425" s="643"/>
      <c r="S425" s="643"/>
      <c r="T425" s="643"/>
      <c r="U425" s="643"/>
      <c r="V425" s="643"/>
      <c r="W425" s="643"/>
      <c r="X425" s="643"/>
      <c r="Y425" s="643"/>
      <c r="Z425" s="643"/>
      <c r="AA425" s="643"/>
    </row>
    <row r="426" spans="1:27" s="416" customFormat="1" x14ac:dyDescent="0.3">
      <c r="A426" s="643"/>
      <c r="B426" s="427"/>
      <c r="C426" s="643"/>
      <c r="D426" s="643"/>
      <c r="E426" s="679"/>
      <c r="F426" s="679"/>
      <c r="G426" s="679"/>
      <c r="H426" s="679"/>
      <c r="I426" s="679"/>
      <c r="J426" s="679"/>
      <c r="K426" s="679"/>
      <c r="L426" s="679"/>
      <c r="M426" s="643"/>
      <c r="N426" s="643"/>
      <c r="O426" s="643"/>
      <c r="P426" s="643"/>
      <c r="Q426" s="643"/>
      <c r="R426" s="643"/>
      <c r="S426" s="643"/>
      <c r="T426" s="643"/>
      <c r="U426" s="643"/>
      <c r="V426" s="643"/>
      <c r="W426" s="643"/>
      <c r="X426" s="643"/>
      <c r="Y426" s="643"/>
      <c r="Z426" s="643"/>
      <c r="AA426" s="643"/>
    </row>
    <row r="427" spans="1:27" s="416" customFormat="1" x14ac:dyDescent="0.3">
      <c r="A427" s="643"/>
      <c r="B427" s="427"/>
      <c r="C427" s="643"/>
      <c r="D427" s="643"/>
      <c r="E427" s="679"/>
      <c r="F427" s="679"/>
      <c r="G427" s="679"/>
      <c r="H427" s="679"/>
      <c r="I427" s="679"/>
      <c r="J427" s="679"/>
      <c r="K427" s="679"/>
      <c r="L427" s="679"/>
      <c r="M427" s="643"/>
      <c r="N427" s="643"/>
      <c r="O427" s="643"/>
      <c r="P427" s="643"/>
      <c r="Q427" s="643"/>
      <c r="R427" s="643"/>
      <c r="S427" s="643"/>
      <c r="T427" s="643"/>
      <c r="U427" s="643"/>
      <c r="V427" s="643"/>
      <c r="W427" s="643"/>
      <c r="X427" s="643"/>
      <c r="Y427" s="643"/>
      <c r="Z427" s="643"/>
      <c r="AA427" s="643"/>
    </row>
    <row r="428" spans="1:27" s="416" customFormat="1" x14ac:dyDescent="0.3">
      <c r="A428" s="643"/>
      <c r="B428" s="427"/>
      <c r="C428" s="643"/>
      <c r="D428" s="643"/>
      <c r="E428" s="679"/>
      <c r="F428" s="679"/>
      <c r="G428" s="679"/>
      <c r="H428" s="679"/>
      <c r="I428" s="679"/>
      <c r="J428" s="679"/>
      <c r="K428" s="679"/>
      <c r="L428" s="679"/>
      <c r="M428" s="643"/>
      <c r="N428" s="643"/>
      <c r="O428" s="643"/>
      <c r="P428" s="643"/>
      <c r="Q428" s="643"/>
      <c r="R428" s="643"/>
      <c r="S428" s="643"/>
      <c r="T428" s="643"/>
      <c r="U428" s="643"/>
      <c r="V428" s="643"/>
      <c r="W428" s="643"/>
      <c r="X428" s="643"/>
      <c r="Y428" s="643"/>
      <c r="Z428" s="643"/>
      <c r="AA428" s="643"/>
    </row>
    <row r="429" spans="1:27" s="416" customFormat="1" x14ac:dyDescent="0.3">
      <c r="A429" s="643"/>
      <c r="B429" s="427"/>
      <c r="C429" s="643"/>
      <c r="D429" s="643"/>
      <c r="E429" s="679"/>
      <c r="F429" s="679"/>
      <c r="G429" s="679"/>
      <c r="H429" s="679"/>
      <c r="I429" s="679"/>
      <c r="J429" s="679"/>
      <c r="K429" s="679"/>
      <c r="L429" s="679"/>
      <c r="M429" s="643"/>
      <c r="N429" s="643"/>
      <c r="O429" s="643"/>
      <c r="P429" s="643"/>
      <c r="Q429" s="643"/>
      <c r="R429" s="643"/>
      <c r="S429" s="643"/>
      <c r="T429" s="643"/>
      <c r="U429" s="643"/>
      <c r="V429" s="643"/>
      <c r="W429" s="643"/>
      <c r="X429" s="643"/>
      <c r="Y429" s="643"/>
      <c r="Z429" s="643"/>
      <c r="AA429" s="643"/>
    </row>
    <row r="430" spans="1:27" s="416" customFormat="1" x14ac:dyDescent="0.3">
      <c r="A430" s="643"/>
      <c r="B430" s="427"/>
      <c r="C430" s="643"/>
      <c r="D430" s="643"/>
      <c r="E430" s="679"/>
      <c r="F430" s="679"/>
      <c r="G430" s="679"/>
      <c r="H430" s="679"/>
      <c r="I430" s="679"/>
      <c r="J430" s="679"/>
      <c r="K430" s="679"/>
      <c r="L430" s="679"/>
      <c r="M430" s="643"/>
      <c r="N430" s="643"/>
      <c r="O430" s="643"/>
      <c r="P430" s="643"/>
      <c r="Q430" s="643"/>
      <c r="R430" s="643"/>
      <c r="S430" s="643"/>
      <c r="T430" s="643"/>
      <c r="U430" s="643"/>
      <c r="V430" s="643"/>
      <c r="W430" s="643"/>
      <c r="X430" s="643"/>
      <c r="Y430" s="643"/>
      <c r="Z430" s="643"/>
      <c r="AA430" s="643"/>
    </row>
    <row r="431" spans="1:27" s="416" customFormat="1" x14ac:dyDescent="0.3">
      <c r="A431" s="643"/>
      <c r="B431" s="427"/>
      <c r="C431" s="643"/>
      <c r="D431" s="643"/>
      <c r="E431" s="679"/>
      <c r="F431" s="679"/>
      <c r="G431" s="679"/>
      <c r="H431" s="679"/>
      <c r="I431" s="679"/>
      <c r="J431" s="679"/>
      <c r="K431" s="679"/>
      <c r="L431" s="679"/>
      <c r="M431" s="643"/>
      <c r="N431" s="643"/>
      <c r="O431" s="643"/>
      <c r="P431" s="643"/>
      <c r="Q431" s="643"/>
      <c r="R431" s="643"/>
      <c r="S431" s="643"/>
      <c r="T431" s="643"/>
      <c r="U431" s="643"/>
      <c r="V431" s="643"/>
      <c r="W431" s="643"/>
      <c r="X431" s="643"/>
      <c r="Y431" s="643"/>
      <c r="Z431" s="643"/>
      <c r="AA431" s="643"/>
    </row>
    <row r="432" spans="1:27" s="416" customFormat="1" x14ac:dyDescent="0.3">
      <c r="A432" s="643"/>
      <c r="B432" s="427"/>
      <c r="C432" s="643"/>
      <c r="D432" s="643"/>
      <c r="E432" s="679"/>
      <c r="F432" s="679"/>
      <c r="G432" s="679"/>
      <c r="H432" s="679"/>
      <c r="I432" s="679"/>
      <c r="J432" s="679"/>
      <c r="K432" s="679"/>
      <c r="L432" s="679"/>
      <c r="M432" s="643"/>
      <c r="N432" s="643"/>
      <c r="O432" s="643"/>
      <c r="P432" s="643"/>
      <c r="Q432" s="643"/>
      <c r="R432" s="643"/>
      <c r="S432" s="643"/>
      <c r="T432" s="643"/>
      <c r="U432" s="643"/>
      <c r="V432" s="643"/>
      <c r="W432" s="643"/>
      <c r="X432" s="643"/>
      <c r="Y432" s="643"/>
      <c r="Z432" s="643"/>
      <c r="AA432" s="643"/>
    </row>
    <row r="433" spans="1:27" s="416" customFormat="1" x14ac:dyDescent="0.3">
      <c r="A433" s="643"/>
      <c r="B433" s="427"/>
      <c r="C433" s="643"/>
      <c r="D433" s="643"/>
      <c r="E433" s="679"/>
      <c r="F433" s="679"/>
      <c r="G433" s="679"/>
      <c r="H433" s="679"/>
      <c r="I433" s="679"/>
      <c r="J433" s="679"/>
      <c r="K433" s="679"/>
      <c r="L433" s="679"/>
      <c r="M433" s="643"/>
      <c r="N433" s="643"/>
      <c r="O433" s="643"/>
      <c r="P433" s="643"/>
      <c r="Q433" s="643"/>
      <c r="R433" s="643"/>
      <c r="S433" s="643"/>
      <c r="T433" s="643"/>
      <c r="U433" s="643"/>
      <c r="V433" s="643"/>
      <c r="W433" s="643"/>
      <c r="X433" s="643"/>
      <c r="Y433" s="643"/>
      <c r="Z433" s="643"/>
      <c r="AA433" s="643"/>
    </row>
    <row r="434" spans="1:27" s="416" customFormat="1" x14ac:dyDescent="0.3">
      <c r="A434" s="643"/>
      <c r="B434" s="427"/>
      <c r="C434" s="643"/>
      <c r="D434" s="643"/>
      <c r="E434" s="679"/>
      <c r="F434" s="679"/>
      <c r="G434" s="679"/>
      <c r="H434" s="679"/>
      <c r="I434" s="679"/>
      <c r="J434" s="679"/>
      <c r="K434" s="679"/>
      <c r="L434" s="679"/>
      <c r="M434" s="643"/>
      <c r="N434" s="643"/>
      <c r="O434" s="643"/>
      <c r="P434" s="643"/>
      <c r="Q434" s="643"/>
      <c r="R434" s="643"/>
      <c r="S434" s="643"/>
      <c r="T434" s="643"/>
      <c r="U434" s="643"/>
      <c r="V434" s="643"/>
      <c r="W434" s="643"/>
      <c r="X434" s="643"/>
      <c r="Y434" s="643"/>
      <c r="Z434" s="643"/>
      <c r="AA434" s="643"/>
    </row>
    <row r="435" spans="1:27" s="416" customFormat="1" x14ac:dyDescent="0.3">
      <c r="A435" s="643"/>
      <c r="B435" s="427"/>
      <c r="C435" s="643"/>
      <c r="D435" s="643"/>
      <c r="E435" s="679"/>
      <c r="F435" s="679"/>
      <c r="G435" s="679"/>
      <c r="H435" s="679"/>
      <c r="I435" s="679"/>
      <c r="J435" s="679"/>
      <c r="K435" s="679"/>
      <c r="L435" s="679"/>
      <c r="M435" s="643"/>
      <c r="N435" s="643"/>
      <c r="O435" s="643"/>
      <c r="P435" s="643"/>
      <c r="Q435" s="643"/>
      <c r="R435" s="643"/>
      <c r="S435" s="643"/>
      <c r="T435" s="643"/>
      <c r="U435" s="643"/>
      <c r="V435" s="643"/>
      <c r="W435" s="643"/>
      <c r="X435" s="643"/>
      <c r="Y435" s="643"/>
      <c r="Z435" s="643"/>
      <c r="AA435" s="643"/>
    </row>
    <row r="436" spans="1:27" s="416" customFormat="1" x14ac:dyDescent="0.3">
      <c r="A436" s="643"/>
      <c r="B436" s="427"/>
      <c r="C436" s="643"/>
      <c r="D436" s="643"/>
      <c r="E436" s="679"/>
      <c r="F436" s="679"/>
      <c r="G436" s="679"/>
      <c r="H436" s="679"/>
      <c r="I436" s="679"/>
      <c r="J436" s="679"/>
      <c r="K436" s="679"/>
      <c r="L436" s="679"/>
      <c r="M436" s="643"/>
      <c r="N436" s="643"/>
      <c r="O436" s="643"/>
      <c r="P436" s="643"/>
      <c r="Q436" s="643"/>
      <c r="R436" s="643"/>
      <c r="S436" s="643"/>
      <c r="T436" s="643"/>
      <c r="U436" s="643"/>
      <c r="V436" s="643"/>
      <c r="W436" s="643"/>
      <c r="X436" s="643"/>
      <c r="Y436" s="643"/>
      <c r="Z436" s="643"/>
      <c r="AA436" s="643"/>
    </row>
    <row r="437" spans="1:27" s="416" customFormat="1" x14ac:dyDescent="0.3">
      <c r="A437" s="643"/>
      <c r="B437" s="427"/>
      <c r="C437" s="643"/>
      <c r="D437" s="643"/>
      <c r="E437" s="679"/>
      <c r="F437" s="679"/>
      <c r="G437" s="679"/>
      <c r="H437" s="679"/>
      <c r="I437" s="679"/>
      <c r="J437" s="679"/>
      <c r="K437" s="679"/>
      <c r="L437" s="679"/>
      <c r="M437" s="643"/>
      <c r="N437" s="643"/>
      <c r="O437" s="643"/>
      <c r="P437" s="643"/>
      <c r="Q437" s="643"/>
      <c r="R437" s="643"/>
      <c r="S437" s="643"/>
      <c r="T437" s="643"/>
      <c r="U437" s="643"/>
      <c r="V437" s="643"/>
      <c r="W437" s="643"/>
      <c r="X437" s="643"/>
      <c r="Y437" s="643"/>
      <c r="Z437" s="643"/>
      <c r="AA437" s="643"/>
    </row>
    <row r="438" spans="1:27" s="416" customFormat="1" x14ac:dyDescent="0.3">
      <c r="A438" s="643"/>
      <c r="B438" s="427"/>
      <c r="C438" s="643"/>
      <c r="D438" s="643"/>
      <c r="E438" s="679"/>
      <c r="F438" s="679"/>
      <c r="G438" s="679"/>
      <c r="H438" s="679"/>
      <c r="I438" s="679"/>
      <c r="J438" s="679"/>
      <c r="K438" s="679"/>
      <c r="L438" s="679"/>
      <c r="M438" s="643"/>
      <c r="N438" s="643"/>
      <c r="O438" s="643"/>
      <c r="P438" s="643"/>
      <c r="Q438" s="643"/>
      <c r="R438" s="643"/>
      <c r="S438" s="643"/>
      <c r="T438" s="643"/>
      <c r="U438" s="643"/>
      <c r="V438" s="643"/>
      <c r="W438" s="643"/>
      <c r="X438" s="643"/>
      <c r="Y438" s="643"/>
      <c r="Z438" s="643"/>
      <c r="AA438" s="643"/>
    </row>
    <row r="439" spans="1:27" s="416" customFormat="1" x14ac:dyDescent="0.3">
      <c r="A439" s="643"/>
      <c r="B439" s="427"/>
      <c r="C439" s="643"/>
      <c r="D439" s="643"/>
      <c r="E439" s="679"/>
      <c r="F439" s="679"/>
      <c r="G439" s="679"/>
      <c r="H439" s="679"/>
      <c r="I439" s="679"/>
      <c r="J439" s="679"/>
      <c r="K439" s="679"/>
      <c r="L439" s="679"/>
      <c r="M439" s="643"/>
      <c r="N439" s="643"/>
      <c r="O439" s="643"/>
      <c r="P439" s="643"/>
      <c r="Q439" s="643"/>
      <c r="R439" s="643"/>
      <c r="S439" s="643"/>
      <c r="T439" s="643"/>
      <c r="U439" s="643"/>
      <c r="V439" s="643"/>
      <c r="W439" s="643"/>
      <c r="X439" s="643"/>
      <c r="Y439" s="643"/>
      <c r="Z439" s="643"/>
      <c r="AA439" s="643"/>
    </row>
    <row r="440" spans="1:27" s="416" customFormat="1" x14ac:dyDescent="0.3">
      <c r="A440" s="643"/>
      <c r="B440" s="427"/>
      <c r="C440" s="643"/>
      <c r="D440" s="643"/>
      <c r="E440" s="679"/>
      <c r="F440" s="679"/>
      <c r="G440" s="679"/>
      <c r="H440" s="679"/>
      <c r="I440" s="679"/>
      <c r="J440" s="679"/>
      <c r="K440" s="679"/>
      <c r="L440" s="679"/>
      <c r="M440" s="643"/>
      <c r="N440" s="643"/>
      <c r="O440" s="643"/>
      <c r="P440" s="643"/>
      <c r="Q440" s="643"/>
      <c r="R440" s="643"/>
      <c r="S440" s="643"/>
      <c r="T440" s="643"/>
      <c r="U440" s="643"/>
      <c r="V440" s="643"/>
      <c r="W440" s="643"/>
      <c r="X440" s="643"/>
      <c r="Y440" s="643"/>
      <c r="Z440" s="643"/>
      <c r="AA440" s="643"/>
    </row>
    <row r="441" spans="1:27" s="416" customFormat="1" x14ac:dyDescent="0.3">
      <c r="A441" s="643"/>
      <c r="B441" s="427"/>
      <c r="C441" s="643"/>
      <c r="D441" s="643"/>
      <c r="E441" s="679"/>
      <c r="F441" s="679"/>
      <c r="G441" s="679"/>
      <c r="H441" s="679"/>
      <c r="I441" s="679"/>
      <c r="J441" s="679"/>
      <c r="K441" s="679"/>
      <c r="L441" s="679"/>
      <c r="M441" s="643"/>
      <c r="N441" s="643"/>
      <c r="O441" s="643"/>
      <c r="P441" s="643"/>
      <c r="Q441" s="643"/>
      <c r="R441" s="643"/>
      <c r="S441" s="643"/>
      <c r="T441" s="643"/>
      <c r="U441" s="643"/>
      <c r="V441" s="643"/>
      <c r="W441" s="643"/>
      <c r="X441" s="643"/>
      <c r="Y441" s="643"/>
      <c r="Z441" s="643"/>
      <c r="AA441" s="643"/>
    </row>
    <row r="442" spans="1:27" s="416" customFormat="1" x14ac:dyDescent="0.3">
      <c r="A442" s="643"/>
      <c r="B442" s="427"/>
      <c r="C442" s="643"/>
      <c r="D442" s="643"/>
      <c r="E442" s="679"/>
      <c r="F442" s="679"/>
      <c r="G442" s="679"/>
      <c r="H442" s="679"/>
      <c r="I442" s="679"/>
      <c r="J442" s="679"/>
      <c r="K442" s="679"/>
      <c r="L442" s="679"/>
      <c r="M442" s="643"/>
      <c r="N442" s="643"/>
      <c r="O442" s="643"/>
      <c r="P442" s="643"/>
      <c r="Q442" s="643"/>
      <c r="R442" s="643"/>
      <c r="S442" s="643"/>
      <c r="T442" s="643"/>
      <c r="U442" s="643"/>
      <c r="V442" s="643"/>
      <c r="W442" s="643"/>
      <c r="X442" s="643"/>
      <c r="Y442" s="643"/>
      <c r="Z442" s="643"/>
      <c r="AA442" s="643"/>
    </row>
    <row r="443" spans="1:27" s="416" customFormat="1" x14ac:dyDescent="0.3">
      <c r="A443" s="643"/>
      <c r="B443" s="427"/>
      <c r="C443" s="643"/>
      <c r="D443" s="643"/>
      <c r="E443" s="679"/>
      <c r="F443" s="679"/>
      <c r="G443" s="679"/>
      <c r="H443" s="679"/>
      <c r="I443" s="679"/>
      <c r="J443" s="679"/>
      <c r="K443" s="679"/>
      <c r="L443" s="679"/>
      <c r="M443" s="643"/>
      <c r="N443" s="643"/>
      <c r="O443" s="643"/>
      <c r="P443" s="643"/>
      <c r="Q443" s="643"/>
      <c r="R443" s="643"/>
      <c r="S443" s="643"/>
      <c r="T443" s="643"/>
      <c r="U443" s="643"/>
      <c r="V443" s="643"/>
      <c r="W443" s="643"/>
      <c r="X443" s="643"/>
      <c r="Y443" s="643"/>
      <c r="Z443" s="643"/>
      <c r="AA443" s="643"/>
    </row>
    <row r="444" spans="1:27" s="416" customFormat="1" x14ac:dyDescent="0.3">
      <c r="A444" s="643"/>
      <c r="B444" s="427"/>
      <c r="C444" s="643"/>
      <c r="D444" s="643"/>
      <c r="E444" s="679"/>
      <c r="F444" s="679"/>
      <c r="G444" s="679"/>
      <c r="H444" s="679"/>
      <c r="I444" s="679"/>
      <c r="J444" s="679"/>
      <c r="K444" s="679"/>
      <c r="L444" s="679"/>
      <c r="M444" s="643"/>
      <c r="N444" s="643"/>
      <c r="O444" s="643"/>
      <c r="P444" s="643"/>
      <c r="Q444" s="643"/>
      <c r="R444" s="643"/>
      <c r="S444" s="643"/>
      <c r="T444" s="643"/>
      <c r="U444" s="643"/>
      <c r="V444" s="643"/>
      <c r="W444" s="643"/>
      <c r="X444" s="643"/>
      <c r="Y444" s="643"/>
      <c r="Z444" s="643"/>
      <c r="AA444" s="643"/>
    </row>
    <row r="445" spans="1:27" s="416" customFormat="1" x14ac:dyDescent="0.3">
      <c r="A445" s="643"/>
      <c r="B445" s="427"/>
      <c r="C445" s="643"/>
      <c r="D445" s="643"/>
      <c r="E445" s="679"/>
      <c r="F445" s="679"/>
      <c r="G445" s="679"/>
      <c r="H445" s="679"/>
      <c r="I445" s="679"/>
      <c r="J445" s="679"/>
      <c r="K445" s="679"/>
      <c r="L445" s="679"/>
      <c r="M445" s="643"/>
      <c r="N445" s="643"/>
      <c r="O445" s="643"/>
      <c r="P445" s="643"/>
      <c r="Q445" s="643"/>
      <c r="R445" s="643"/>
      <c r="S445" s="643"/>
      <c r="T445" s="643"/>
      <c r="U445" s="643"/>
      <c r="V445" s="643"/>
      <c r="W445" s="643"/>
      <c r="X445" s="643"/>
      <c r="Y445" s="643"/>
      <c r="Z445" s="643"/>
      <c r="AA445" s="643"/>
    </row>
    <row r="446" spans="1:27" s="416" customFormat="1" x14ac:dyDescent="0.3">
      <c r="A446" s="643"/>
      <c r="B446" s="427"/>
      <c r="C446" s="643"/>
      <c r="D446" s="643"/>
      <c r="E446" s="679"/>
      <c r="F446" s="679"/>
      <c r="G446" s="679"/>
      <c r="H446" s="679"/>
      <c r="I446" s="679"/>
      <c r="J446" s="679"/>
      <c r="K446" s="679"/>
      <c r="L446" s="679"/>
      <c r="M446" s="643"/>
      <c r="N446" s="643"/>
      <c r="O446" s="643"/>
      <c r="P446" s="643"/>
      <c r="Q446" s="643"/>
      <c r="R446" s="643"/>
      <c r="S446" s="643"/>
      <c r="T446" s="643"/>
      <c r="U446" s="643"/>
      <c r="V446" s="643"/>
      <c r="W446" s="643"/>
      <c r="X446" s="643"/>
      <c r="Y446" s="643"/>
      <c r="Z446" s="643"/>
      <c r="AA446" s="643"/>
    </row>
    <row r="447" spans="1:27" s="416" customFormat="1" x14ac:dyDescent="0.3">
      <c r="A447" s="643"/>
      <c r="B447" s="427"/>
      <c r="C447" s="643"/>
      <c r="D447" s="643"/>
      <c r="E447" s="679"/>
      <c r="F447" s="679"/>
      <c r="G447" s="679"/>
      <c r="H447" s="679"/>
      <c r="I447" s="679"/>
      <c r="J447" s="679"/>
      <c r="K447" s="679"/>
      <c r="L447" s="679"/>
      <c r="M447" s="643"/>
      <c r="N447" s="643"/>
      <c r="O447" s="643"/>
      <c r="P447" s="643"/>
      <c r="Q447" s="643"/>
      <c r="R447" s="643"/>
      <c r="S447" s="643"/>
      <c r="T447" s="643"/>
      <c r="U447" s="643"/>
      <c r="V447" s="643"/>
      <c r="W447" s="643"/>
      <c r="X447" s="643"/>
      <c r="Y447" s="643"/>
      <c r="Z447" s="643"/>
      <c r="AA447" s="643"/>
    </row>
    <row r="448" spans="1:27" s="416" customFormat="1" x14ac:dyDescent="0.3">
      <c r="A448" s="643"/>
      <c r="B448" s="427"/>
      <c r="C448" s="643"/>
      <c r="D448" s="643"/>
      <c r="E448" s="679"/>
      <c r="F448" s="679"/>
      <c r="G448" s="679"/>
      <c r="H448" s="679"/>
      <c r="I448" s="679"/>
      <c r="J448" s="679"/>
      <c r="K448" s="679"/>
      <c r="L448" s="679"/>
      <c r="M448" s="643"/>
      <c r="N448" s="643"/>
      <c r="O448" s="643"/>
      <c r="P448" s="643"/>
      <c r="Q448" s="643"/>
      <c r="R448" s="643"/>
      <c r="S448" s="643"/>
      <c r="T448" s="643"/>
      <c r="U448" s="643"/>
      <c r="V448" s="643"/>
      <c r="W448" s="643"/>
      <c r="X448" s="643"/>
      <c r="Y448" s="643"/>
      <c r="Z448" s="643"/>
      <c r="AA448" s="643"/>
    </row>
    <row r="449" spans="1:27" s="416" customFormat="1" x14ac:dyDescent="0.3">
      <c r="A449" s="643"/>
      <c r="B449" s="427"/>
      <c r="C449" s="643"/>
      <c r="D449" s="643"/>
      <c r="E449" s="679"/>
      <c r="F449" s="679"/>
      <c r="G449" s="679"/>
      <c r="H449" s="679"/>
      <c r="I449" s="679"/>
      <c r="J449" s="679"/>
      <c r="K449" s="679"/>
      <c r="L449" s="679"/>
      <c r="M449" s="643"/>
      <c r="N449" s="643"/>
      <c r="O449" s="643"/>
      <c r="P449" s="643"/>
      <c r="Q449" s="643"/>
      <c r="R449" s="643"/>
      <c r="S449" s="643"/>
      <c r="T449" s="643"/>
      <c r="U449" s="643"/>
      <c r="V449" s="643"/>
      <c r="W449" s="643"/>
      <c r="X449" s="643"/>
      <c r="Y449" s="643"/>
      <c r="Z449" s="643"/>
      <c r="AA449" s="643"/>
    </row>
    <row r="450" spans="1:27" s="416" customFormat="1" x14ac:dyDescent="0.3">
      <c r="A450" s="643"/>
      <c r="B450" s="427"/>
      <c r="C450" s="643"/>
      <c r="D450" s="643"/>
      <c r="E450" s="679"/>
      <c r="F450" s="679"/>
      <c r="G450" s="679"/>
      <c r="H450" s="679"/>
      <c r="I450" s="679"/>
      <c r="J450" s="679"/>
      <c r="K450" s="679"/>
      <c r="L450" s="679"/>
      <c r="M450" s="643"/>
      <c r="N450" s="643"/>
      <c r="O450" s="643"/>
      <c r="P450" s="643"/>
      <c r="Q450" s="643"/>
      <c r="R450" s="643"/>
      <c r="S450" s="643"/>
      <c r="T450" s="643"/>
      <c r="U450" s="643"/>
      <c r="V450" s="643"/>
      <c r="W450" s="643"/>
      <c r="X450" s="643"/>
      <c r="Y450" s="643"/>
      <c r="Z450" s="643"/>
      <c r="AA450" s="643"/>
    </row>
    <row r="451" spans="1:27" s="416" customFormat="1" x14ac:dyDescent="0.3">
      <c r="A451" s="643"/>
      <c r="B451" s="427"/>
      <c r="C451" s="643"/>
      <c r="D451" s="643"/>
      <c r="E451" s="679"/>
      <c r="F451" s="679"/>
      <c r="G451" s="679"/>
      <c r="H451" s="679"/>
      <c r="I451" s="679"/>
      <c r="J451" s="679"/>
      <c r="K451" s="679"/>
      <c r="L451" s="679"/>
      <c r="M451" s="643"/>
      <c r="N451" s="643"/>
      <c r="O451" s="643"/>
      <c r="P451" s="643"/>
      <c r="Q451" s="643"/>
      <c r="R451" s="643"/>
      <c r="S451" s="643"/>
      <c r="T451" s="643"/>
      <c r="U451" s="643"/>
      <c r="V451" s="643"/>
      <c r="W451" s="643"/>
      <c r="X451" s="643"/>
      <c r="Y451" s="643"/>
      <c r="Z451" s="643"/>
      <c r="AA451" s="643"/>
    </row>
    <row r="452" spans="1:27" s="416" customFormat="1" x14ac:dyDescent="0.3">
      <c r="A452" s="643"/>
      <c r="B452" s="427"/>
      <c r="C452" s="643"/>
      <c r="D452" s="643"/>
      <c r="E452" s="679"/>
      <c r="F452" s="679"/>
      <c r="G452" s="679"/>
      <c r="H452" s="679"/>
      <c r="I452" s="679"/>
      <c r="J452" s="679"/>
      <c r="K452" s="679"/>
      <c r="L452" s="679"/>
      <c r="M452" s="643"/>
      <c r="N452" s="643"/>
      <c r="O452" s="643"/>
      <c r="P452" s="643"/>
      <c r="Q452" s="643"/>
      <c r="R452" s="643"/>
      <c r="S452" s="643"/>
      <c r="T452" s="643"/>
      <c r="U452" s="643"/>
      <c r="V452" s="643"/>
      <c r="W452" s="643"/>
      <c r="X452" s="643"/>
      <c r="Y452" s="643"/>
      <c r="Z452" s="643"/>
      <c r="AA452" s="643"/>
    </row>
  </sheetData>
  <sheetProtection algorithmName="SHA-512" hashValue="FzZfB59wwKVKYX9sVbf7nhJW95y/A819VRprFpmIp47wNE0YqoCvUU6zlGSRGPVQmped7U1AiYG6ytjIghEETw==" saltValue="KjbQbE0L8dlqLGg33HQ8XQ==" spinCount="100000" sheet="1" insertRows="0"/>
  <mergeCells count="27">
    <mergeCell ref="M56:N56"/>
    <mergeCell ref="M57:N57"/>
    <mergeCell ref="M53:N53"/>
    <mergeCell ref="M54:N54"/>
    <mergeCell ref="M55:N55"/>
    <mergeCell ref="M65:N65"/>
    <mergeCell ref="M60:N60"/>
    <mergeCell ref="M61:N61"/>
    <mergeCell ref="M62:N62"/>
    <mergeCell ref="M63:N63"/>
    <mergeCell ref="M64:N64"/>
    <mergeCell ref="M152:M153"/>
    <mergeCell ref="N152:N153"/>
    <mergeCell ref="M11:N11"/>
    <mergeCell ref="M12:N12"/>
    <mergeCell ref="M14:N14"/>
    <mergeCell ref="M15:N15"/>
    <mergeCell ref="M17:N17"/>
    <mergeCell ref="M16:N16"/>
    <mergeCell ref="M23:N23"/>
    <mergeCell ref="M24:N24"/>
    <mergeCell ref="M25:N25"/>
    <mergeCell ref="M26:N26"/>
    <mergeCell ref="M51:N51"/>
    <mergeCell ref="M52:N52"/>
    <mergeCell ref="M58:N58"/>
    <mergeCell ref="M59:N59"/>
  </mergeCells>
  <conditionalFormatting sqref="E115:L121">
    <cfRule type="expression" dxfId="24" priority="1">
      <formula>E104-E115&lt;0</formula>
    </cfRule>
  </conditionalFormatting>
  <dataValidations count="3">
    <dataValidation type="whole" operator="notEqual" allowBlank="1" showInputMessage="1" showErrorMessage="1" sqref="E149:F149 E130:F131 E85:F85 E111:F111 E113:E114 E183:F183 E72:F72 F151 C175 E136:F136 E98:F98 E166:F166 E194:F195 E190:F190 E122:F122" xr:uid="{00000000-0002-0000-0300-000000000000}">
      <formula1>-1000000000</formula1>
    </dataValidation>
    <dataValidation operator="notEqual" allowBlank="1" showInputMessage="1" showErrorMessage="1" sqref="E63:F65 E32:F43 E23:F26 E229:F229 E141:F148 E115:F121 E52:F60 E133:F135 E128:F129 E180:F182 E95:F97 E90:F92 E82:F84 E69:F71 E78:F80 H263:L264 E104:F110 E187:F189 E196:F196 E200:F200 H172:H175 H204 G209:L210 G222 I222:L222 I225:L228 H238:L239 H246:L247 H254:L256 E9:F12 E14:F17 E154:F165" xr:uid="{00000000-0002-0000-0300-000002000000}"/>
    <dataValidation type="list" operator="notEqual" allowBlank="1" showInputMessage="1" showErrorMessage="1" sqref="M176" xr:uid="{00000000-0002-0000-0300-000003000000}">
      <formula1>#REF!</formula1>
    </dataValidation>
  </dataValidations>
  <pageMargins left="0.25" right="0.25" top="0.75" bottom="0.75" header="0.3" footer="0.3"/>
  <pageSetup paperSize="8" scale="90" fitToHeight="0" orientation="portrait" horizontalDpi="1200" verticalDpi="1200" r:id="rId1"/>
  <extLst>
    <ext xmlns:x14="http://schemas.microsoft.com/office/spreadsheetml/2009/9/main" uri="{CCE6A557-97BC-4b89-ADB6-D9C93CAAB3DF}">
      <x14:dataValidations xmlns:xm="http://schemas.microsoft.com/office/excel/2006/main" count="10">
        <x14:dataValidation type="list" allowBlank="1" showInputMessage="1" showErrorMessage="1" prompt="please indicate if nil" xr:uid="{00000000-0002-0000-0300-000005000000}">
          <x14:formula1>
            <xm:f>'Input sheet'!$G$30</xm:f>
          </x14:formula1>
          <xm:sqref>F7</xm:sqref>
        </x14:dataValidation>
        <x14:dataValidation type="list" allowBlank="1" showErrorMessage="1" xr:uid="{00000000-0002-0000-0300-000006000000}">
          <x14:formula1>
            <xm:f>'Input sheet'!$G$29:$G$30</xm:f>
          </x14:formula1>
          <xm:sqref>D8</xm:sqref>
        </x14:dataValidation>
        <x14:dataValidation type="list" allowBlank="1" showInputMessage="1" showErrorMessage="1" xr:uid="{00000000-0002-0000-0300-000007000000}">
          <x14:formula1>
            <xm:f>'Input sheet'!$G$65:$G$66</xm:f>
          </x14:formula1>
          <xm:sqref>D170 D76 D224 D200</xm:sqref>
        </x14:dataValidation>
        <x14:dataValidation type="list" allowBlank="1" showInputMessage="1" showErrorMessage="1" xr:uid="{00000000-0002-0000-0300-000008000000}">
          <x14:formula1>
            <xm:f>'Input sheet'!$G$69:$G$70</xm:f>
          </x14:formula1>
          <xm:sqref>D102</xm:sqref>
        </x14:dataValidation>
        <x14:dataValidation type="list" allowBlank="1" showErrorMessage="1" xr:uid="{00000000-0002-0000-0300-000009000000}">
          <x14:formula1>
            <xm:f>'Input sheet'!$G$33:$G$35</xm:f>
          </x14:formula1>
          <xm:sqref>D48</xm:sqref>
        </x14:dataValidation>
        <x14:dataValidation type="list" allowBlank="1" showInputMessage="1" showErrorMessage="1" xr:uid="{00000000-0002-0000-0300-00000A000000}">
          <x14:formula1>
            <xm:f>'Input sheet'!$G$72:$G$73</xm:f>
          </x14:formula1>
          <xm:sqref>D127</xm:sqref>
        </x14:dataValidation>
        <x14:dataValidation type="list" operator="notEqual" allowBlank="1" showInputMessage="1" showErrorMessage="1" xr:uid="{00000000-0002-0000-0300-00000B000000}">
          <x14:formula1>
            <xm:f>'Input sheet'!$G$53:$G$63</xm:f>
          </x14:formula1>
          <xm:sqref>N154:N166</xm:sqref>
        </x14:dataValidation>
        <x14:dataValidation type="list" operator="notEqual" allowBlank="1" showInputMessage="1" showErrorMessage="1" xr:uid="{00000000-0002-0000-0300-00000C000000}">
          <x14:formula1>
            <xm:f>'Input sheet'!$I$53:$I$56</xm:f>
          </x14:formula1>
          <xm:sqref>M172:M175 M154:M166</xm:sqref>
        </x14:dataValidation>
        <x14:dataValidation type="list" allowBlank="1" showInputMessage="1" showErrorMessage="1" xr:uid="{00000000-0002-0000-0300-00000D000000}">
          <x14:formula1>
            <xm:f>'Input sheet'!$I$76:$I$82</xm:f>
          </x14:formula1>
          <xm:sqref>M225:M229</xm:sqref>
        </x14:dataValidation>
        <x14:dataValidation type="list" allowBlank="1" showInputMessage="1" showErrorMessage="1" xr:uid="{00000000-0002-0000-0300-000004000000}">
          <x14:formula1>
            <xm:f>'Input sheet'!$G$37:$G$41</xm:f>
          </x14:formula1>
          <xm:sqref>M63:M65 M52:M60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Z143"/>
  <sheetViews>
    <sheetView zoomScaleNormal="100" workbookViewId="0">
      <pane ySplit="5" topLeftCell="A12" activePane="bottomLeft" state="frozen"/>
      <selection activeCell="A24" sqref="A24"/>
      <selection pane="bottomLeft" activeCell="J24" sqref="J24"/>
    </sheetView>
  </sheetViews>
  <sheetFormatPr defaultColWidth="10.26953125" defaultRowHeight="12.5" x14ac:dyDescent="0.35"/>
  <cols>
    <col min="1" max="1" width="4.1796875" style="1" customWidth="1"/>
    <col min="2" max="2" width="3.7265625" style="1" customWidth="1"/>
    <col min="3" max="3" width="24.81640625" style="1" customWidth="1"/>
    <col min="4" max="4" width="25.7265625" style="1" customWidth="1"/>
    <col min="5" max="5" width="22.81640625" style="1" customWidth="1"/>
    <col min="6" max="6" width="13.54296875" style="1" customWidth="1"/>
    <col min="7" max="7" width="13" style="1" customWidth="1"/>
    <col min="8" max="8" width="11.453125" style="1" customWidth="1"/>
    <col min="9" max="9" width="12.81640625" style="2" customWidth="1"/>
    <col min="10" max="10" width="10.1796875" style="2" customWidth="1"/>
    <col min="11" max="11" width="12.453125" style="2" customWidth="1"/>
    <col min="12" max="13" width="10" style="2" customWidth="1"/>
    <col min="14" max="14" width="9.1796875" style="2" customWidth="1"/>
    <col min="15" max="15" width="8.26953125" style="2" customWidth="1"/>
    <col min="16" max="16" width="24.7265625" style="2" customWidth="1"/>
    <col min="17" max="17" width="10" style="4" customWidth="1"/>
    <col min="18" max="18" width="43.81640625" style="142" customWidth="1"/>
    <col min="19" max="23" width="10.81640625" style="3" customWidth="1"/>
    <col min="24" max="24" width="3.81640625" style="3" customWidth="1"/>
    <col min="25" max="26" width="10.81640625" style="3" customWidth="1"/>
    <col min="27" max="27" width="3" style="3" customWidth="1"/>
    <col min="28" max="30" width="10.81640625" style="3" customWidth="1"/>
    <col min="31" max="31" width="24.453125" style="3" customWidth="1"/>
    <col min="32" max="32" width="10.26953125" style="3" customWidth="1"/>
    <col min="33" max="37" width="9.1796875" style="3" customWidth="1"/>
    <col min="38" max="38" width="3.26953125" style="3" customWidth="1"/>
    <col min="39" max="39" width="10.26953125" style="3" customWidth="1"/>
    <col min="40" max="40" width="9.1796875" style="45" customWidth="1"/>
    <col min="41" max="47" width="9.1796875" style="3" customWidth="1"/>
    <col min="48" max="50" width="10.26953125" style="3"/>
    <col min="51" max="16384" width="10.26953125" style="1"/>
  </cols>
  <sheetData>
    <row r="1" spans="1:50" s="8" customFormat="1" ht="18" x14ac:dyDescent="0.35">
      <c r="A1" s="284" t="str">
        <f>'Input sheet'!B4</f>
        <v>Financial results and forecasts 2025-2029: July 2025 submission</v>
      </c>
      <c r="B1" s="285"/>
      <c r="C1" s="285"/>
      <c r="D1" s="285"/>
      <c r="E1" s="285"/>
      <c r="F1" s="285"/>
      <c r="G1" s="285"/>
      <c r="H1" s="285"/>
      <c r="I1" s="285"/>
      <c r="J1" s="285"/>
      <c r="K1" s="444" t="str">
        <f>'Input sheet'!B5</f>
        <v>Annex B1</v>
      </c>
      <c r="L1" s="285"/>
      <c r="M1" s="285"/>
      <c r="N1" s="285"/>
      <c r="O1" s="285"/>
      <c r="P1" s="286"/>
      <c r="Q1" s="90"/>
      <c r="R1" s="9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row>
    <row r="2" spans="1:50" s="23" customFormat="1" ht="15.75" customHeight="1" x14ac:dyDescent="0.35">
      <c r="A2" s="287" t="str">
        <f>'Input sheet'!B7</f>
        <v>Template University</v>
      </c>
      <c r="B2" s="288"/>
      <c r="C2" s="288"/>
      <c r="D2" s="289"/>
      <c r="E2" s="288"/>
      <c r="F2" s="288"/>
      <c r="G2" s="288"/>
      <c r="H2" s="288"/>
      <c r="I2" s="288"/>
      <c r="J2" s="288"/>
      <c r="K2" s="290" t="s">
        <v>575</v>
      </c>
      <c r="L2" s="288"/>
      <c r="M2" s="288"/>
      <c r="N2" s="288"/>
      <c r="O2" s="288"/>
      <c r="P2" s="291"/>
      <c r="Q2" s="134"/>
      <c r="R2" s="134"/>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row>
    <row r="3" spans="1:50" ht="12.75" customHeight="1" x14ac:dyDescent="0.35">
      <c r="A3" s="39"/>
      <c r="B3" s="130"/>
      <c r="C3" s="172"/>
      <c r="D3" s="172"/>
      <c r="E3" s="227"/>
      <c r="F3" s="35"/>
      <c r="G3" s="35"/>
      <c r="H3" s="35"/>
      <c r="I3" s="37"/>
      <c r="J3" s="36"/>
      <c r="K3" s="36"/>
      <c r="L3" s="37"/>
      <c r="M3" s="36"/>
      <c r="N3" s="36"/>
      <c r="O3" s="36"/>
      <c r="P3" s="147"/>
      <c r="R3" s="4"/>
      <c r="AG3" s="30"/>
      <c r="AH3" s="30"/>
      <c r="AI3" s="30"/>
      <c r="AJ3" s="30"/>
      <c r="AK3" s="30"/>
      <c r="AL3" s="30"/>
      <c r="AM3" s="30"/>
      <c r="AN3" s="3"/>
    </row>
    <row r="4" spans="1:50" ht="48" customHeight="1" x14ac:dyDescent="0.35">
      <c r="A4" s="39"/>
      <c r="B4" s="143"/>
      <c r="C4" s="43" t="s">
        <v>576</v>
      </c>
      <c r="D4" s="741" t="s">
        <v>577</v>
      </c>
      <c r="E4" s="741" t="s">
        <v>578</v>
      </c>
      <c r="F4" s="174" t="s">
        <v>579</v>
      </c>
      <c r="G4" s="174" t="str">
        <f>"Capital sum owed at "&amp;'Input sheet'!B18&amp;""</f>
        <v>Capital sum owed at 31 July 2025</v>
      </c>
      <c r="H4" s="174" t="str">
        <f>"Undrawn sums at "&amp;'Input sheet'!B18&amp;""</f>
        <v>Undrawn sums at 31 July 2025</v>
      </c>
      <c r="I4" s="743" t="s">
        <v>580</v>
      </c>
      <c r="J4" s="743" t="s">
        <v>581</v>
      </c>
      <c r="K4" s="743" t="s">
        <v>582</v>
      </c>
      <c r="L4" s="743" t="s">
        <v>583</v>
      </c>
      <c r="M4" s="743" t="s">
        <v>584</v>
      </c>
      <c r="N4" s="273" t="str">
        <f>"Interest rate "&amp;'Input sheet'!B18&amp;""</f>
        <v>Interest rate 31 July 2025</v>
      </c>
      <c r="O4" s="274" t="s">
        <v>585</v>
      </c>
      <c r="P4" s="175" t="s">
        <v>586</v>
      </c>
      <c r="Q4" s="739"/>
      <c r="R4" s="29"/>
      <c r="S4" s="740"/>
      <c r="T4" s="740"/>
      <c r="U4" s="740"/>
      <c r="V4" s="740"/>
      <c r="W4" s="739"/>
      <c r="X4" s="739"/>
      <c r="Y4" s="739"/>
      <c r="Z4" s="29"/>
      <c r="AA4" s="739"/>
      <c r="AB4" s="29"/>
      <c r="AC4" s="29"/>
      <c r="AD4" s="29"/>
      <c r="AE4" s="46"/>
      <c r="AF4" s="135"/>
      <c r="AG4" s="135"/>
      <c r="AH4" s="135"/>
      <c r="AO4" s="746"/>
      <c r="AP4" s="745"/>
      <c r="AQ4" s="745"/>
      <c r="AR4" s="745"/>
      <c r="AS4" s="745"/>
      <c r="AT4" s="745"/>
    </row>
    <row r="5" spans="1:50" s="6" customFormat="1" ht="13" x14ac:dyDescent="0.35">
      <c r="A5" s="292"/>
      <c r="B5" s="293"/>
      <c r="C5" s="294"/>
      <c r="D5" s="742"/>
      <c r="E5" s="742"/>
      <c r="F5" s="295" t="s">
        <v>587</v>
      </c>
      <c r="G5" s="295" t="s">
        <v>587</v>
      </c>
      <c r="H5" s="295" t="s">
        <v>587</v>
      </c>
      <c r="I5" s="744"/>
      <c r="J5" s="744"/>
      <c r="K5" s="744"/>
      <c r="L5" s="744"/>
      <c r="M5" s="744"/>
      <c r="N5" s="296" t="s">
        <v>588</v>
      </c>
      <c r="O5" s="296" t="s">
        <v>588</v>
      </c>
      <c r="P5" s="297"/>
      <c r="Q5" s="739"/>
      <c r="R5" s="44"/>
      <c r="S5" s="740"/>
      <c r="T5" s="740"/>
      <c r="U5" s="740"/>
      <c r="V5" s="740"/>
      <c r="W5" s="739"/>
      <c r="X5" s="739"/>
      <c r="Y5" s="739"/>
      <c r="Z5" s="29"/>
      <c r="AA5" s="739"/>
      <c r="AB5" s="44"/>
      <c r="AC5" s="44"/>
      <c r="AD5" s="44"/>
      <c r="AE5" s="46"/>
      <c r="AF5" s="46"/>
      <c r="AG5" s="46"/>
      <c r="AH5" s="46"/>
      <c r="AI5" s="46"/>
      <c r="AJ5" s="46"/>
      <c r="AK5" s="46"/>
      <c r="AL5" s="46"/>
      <c r="AM5" s="46"/>
      <c r="AN5" s="136"/>
      <c r="AO5" s="746"/>
      <c r="AP5" s="745"/>
      <c r="AQ5" s="745"/>
      <c r="AR5" s="745"/>
      <c r="AS5" s="745"/>
      <c r="AT5" s="745"/>
      <c r="AU5" s="46"/>
      <c r="AV5" s="46"/>
      <c r="AW5" s="46"/>
      <c r="AX5" s="46"/>
    </row>
    <row r="6" spans="1:50" ht="19.5" customHeight="1" x14ac:dyDescent="0.35">
      <c r="A6" s="277" t="s">
        <v>589</v>
      </c>
      <c r="B6" s="35"/>
      <c r="C6" s="253"/>
      <c r="D6" s="278"/>
      <c r="E6" s="246"/>
      <c r="F6" s="279"/>
      <c r="G6" s="279"/>
      <c r="H6" s="279"/>
      <c r="I6" s="280"/>
      <c r="J6" s="281"/>
      <c r="K6" s="280"/>
      <c r="L6" s="280"/>
      <c r="M6" s="280"/>
      <c r="N6" s="282"/>
      <c r="O6" s="280"/>
      <c r="P6" s="283"/>
      <c r="Q6" s="3"/>
      <c r="R6" s="3"/>
      <c r="Z6" s="4"/>
      <c r="AA6" s="4"/>
      <c r="AB6" s="4"/>
      <c r="AC6" s="4"/>
      <c r="AD6" s="4"/>
      <c r="AF6" s="137"/>
      <c r="AN6" s="138"/>
      <c r="AO6" s="139"/>
      <c r="AP6" s="139"/>
      <c r="AQ6" s="139"/>
      <c r="AR6" s="139"/>
      <c r="AS6" s="139"/>
      <c r="AT6" s="139"/>
    </row>
    <row r="7" spans="1:50" x14ac:dyDescent="0.35">
      <c r="A7" s="259"/>
      <c r="B7" s="144">
        <v>1</v>
      </c>
      <c r="C7" s="9" t="s">
        <v>435</v>
      </c>
      <c r="D7" s="28" t="str">
        <f>IF(C7="OTHER - specify:", "Please enter lender details", "")</f>
        <v/>
      </c>
      <c r="E7" s="27" t="s">
        <v>435</v>
      </c>
      <c r="F7" s="49">
        <v>0</v>
      </c>
      <c r="G7" s="49">
        <v>0</v>
      </c>
      <c r="H7" s="49">
        <v>0</v>
      </c>
      <c r="I7" s="176" t="s">
        <v>590</v>
      </c>
      <c r="J7" s="454">
        <v>0</v>
      </c>
      <c r="K7" s="176" t="s">
        <v>590</v>
      </c>
      <c r="L7" s="11" t="s">
        <v>591</v>
      </c>
      <c r="M7" s="11" t="s">
        <v>592</v>
      </c>
      <c r="N7" s="258">
        <v>0</v>
      </c>
      <c r="O7" s="258">
        <v>0</v>
      </c>
      <c r="P7" s="12"/>
      <c r="Q7" s="3"/>
      <c r="R7" s="3"/>
      <c r="Z7" s="4"/>
      <c r="AA7" s="4"/>
      <c r="AB7" s="4"/>
      <c r="AC7" s="4"/>
      <c r="AD7" s="4"/>
      <c r="AF7" s="137"/>
      <c r="AN7" s="138"/>
      <c r="AO7" s="139"/>
      <c r="AP7" s="139"/>
      <c r="AQ7" s="139"/>
      <c r="AR7" s="139"/>
      <c r="AS7" s="139"/>
      <c r="AT7" s="139"/>
    </row>
    <row r="8" spans="1:50" x14ac:dyDescent="0.35">
      <c r="A8" s="259"/>
      <c r="B8" s="144">
        <v>2</v>
      </c>
      <c r="C8" s="9" t="s">
        <v>435</v>
      </c>
      <c r="D8" s="28" t="str">
        <f>IF(C8="OTHER - specify:", "Please enter lender details", "")</f>
        <v/>
      </c>
      <c r="E8" s="27" t="s">
        <v>435</v>
      </c>
      <c r="F8" s="49">
        <v>0</v>
      </c>
      <c r="G8" s="49">
        <v>0</v>
      </c>
      <c r="H8" s="49">
        <v>0</v>
      </c>
      <c r="I8" s="176" t="s">
        <v>590</v>
      </c>
      <c r="J8" s="454">
        <v>0</v>
      </c>
      <c r="K8" s="176" t="s">
        <v>590</v>
      </c>
      <c r="L8" s="11" t="s">
        <v>591</v>
      </c>
      <c r="M8" s="11" t="s">
        <v>593</v>
      </c>
      <c r="N8" s="258"/>
      <c r="O8" s="258"/>
      <c r="P8" s="12"/>
      <c r="Q8" s="3"/>
      <c r="R8" s="3"/>
      <c r="Z8" s="4"/>
      <c r="AA8" s="4"/>
      <c r="AB8" s="4"/>
      <c r="AC8" s="4"/>
      <c r="AD8" s="4"/>
      <c r="AF8" s="137"/>
      <c r="AN8" s="138"/>
      <c r="AO8" s="139"/>
      <c r="AP8" s="139"/>
      <c r="AQ8" s="139"/>
      <c r="AR8" s="139"/>
      <c r="AS8" s="139"/>
      <c r="AT8" s="139"/>
    </row>
    <row r="9" spans="1:50" x14ac:dyDescent="0.35">
      <c r="A9" s="259"/>
      <c r="B9" s="144">
        <v>3</v>
      </c>
      <c r="C9" s="9" t="s">
        <v>435</v>
      </c>
      <c r="D9" s="28" t="str">
        <f t="shared" ref="D9:D12" si="0">IF(C9="OTHER - specify:", "Please enter lender details", "")</f>
        <v/>
      </c>
      <c r="E9" s="27" t="s">
        <v>435</v>
      </c>
      <c r="F9" s="49">
        <v>0</v>
      </c>
      <c r="G9" s="49">
        <v>0</v>
      </c>
      <c r="H9" s="49">
        <v>0</v>
      </c>
      <c r="I9" s="176"/>
      <c r="J9" s="86"/>
      <c r="K9" s="176"/>
      <c r="L9" s="11" t="s">
        <v>594</v>
      </c>
      <c r="M9" s="11" t="s">
        <v>593</v>
      </c>
      <c r="N9" s="258"/>
      <c r="O9" s="258"/>
      <c r="P9" s="12"/>
      <c r="Q9" s="3"/>
      <c r="R9" s="3"/>
      <c r="Z9" s="4"/>
      <c r="AA9" s="4"/>
      <c r="AB9" s="4"/>
      <c r="AC9" s="4"/>
      <c r="AD9" s="4"/>
      <c r="AF9" s="137"/>
      <c r="AN9" s="138"/>
      <c r="AO9" s="139"/>
      <c r="AP9" s="139"/>
      <c r="AQ9" s="139"/>
      <c r="AR9" s="139"/>
      <c r="AS9" s="139"/>
      <c r="AT9" s="139"/>
    </row>
    <row r="10" spans="1:50" x14ac:dyDescent="0.35">
      <c r="A10" s="259"/>
      <c r="B10" s="144">
        <v>4</v>
      </c>
      <c r="C10" s="9" t="s">
        <v>435</v>
      </c>
      <c r="D10" s="28" t="str">
        <f t="shared" si="0"/>
        <v/>
      </c>
      <c r="E10" s="27" t="s">
        <v>435</v>
      </c>
      <c r="F10" s="49">
        <v>0</v>
      </c>
      <c r="G10" s="49">
        <v>0</v>
      </c>
      <c r="H10" s="49">
        <v>0</v>
      </c>
      <c r="I10" s="176"/>
      <c r="J10" s="86"/>
      <c r="K10" s="176"/>
      <c r="L10" s="11"/>
      <c r="M10" s="11"/>
      <c r="N10" s="258"/>
      <c r="O10" s="258"/>
      <c r="P10" s="12"/>
      <c r="Q10" s="3"/>
      <c r="R10" s="3"/>
      <c r="Z10" s="4"/>
      <c r="AA10" s="4"/>
      <c r="AB10" s="4"/>
      <c r="AC10" s="4"/>
      <c r="AD10" s="4"/>
      <c r="AN10" s="138"/>
      <c r="AO10" s="139"/>
      <c r="AP10" s="139"/>
      <c r="AQ10" s="139"/>
      <c r="AR10" s="139"/>
      <c r="AS10" s="139"/>
      <c r="AT10" s="139"/>
    </row>
    <row r="11" spans="1:50" x14ac:dyDescent="0.35">
      <c r="A11" s="259"/>
      <c r="B11" s="144">
        <v>5</v>
      </c>
      <c r="C11" s="9" t="s">
        <v>435</v>
      </c>
      <c r="D11" s="28" t="str">
        <f t="shared" si="0"/>
        <v/>
      </c>
      <c r="E11" s="27" t="s">
        <v>435</v>
      </c>
      <c r="F11" s="49">
        <v>0</v>
      </c>
      <c r="G11" s="49">
        <v>0</v>
      </c>
      <c r="H11" s="49">
        <v>0</v>
      </c>
      <c r="I11" s="176"/>
      <c r="J11" s="86"/>
      <c r="K11" s="176"/>
      <c r="L11" s="11" t="s">
        <v>591</v>
      </c>
      <c r="M11" s="11" t="s">
        <v>592</v>
      </c>
      <c r="N11" s="258"/>
      <c r="O11" s="258"/>
      <c r="P11" s="12"/>
      <c r="Q11" s="3"/>
      <c r="R11" s="3"/>
      <c r="Z11" s="4"/>
      <c r="AA11" s="4"/>
      <c r="AB11" s="4"/>
      <c r="AC11" s="4"/>
      <c r="AD11" s="4"/>
      <c r="AN11" s="138"/>
      <c r="AO11" s="139"/>
      <c r="AP11" s="139"/>
      <c r="AQ11" s="139"/>
      <c r="AR11" s="139"/>
      <c r="AS11" s="139"/>
      <c r="AT11" s="139"/>
    </row>
    <row r="12" spans="1:50" x14ac:dyDescent="0.35">
      <c r="A12" s="473"/>
      <c r="B12" s="144">
        <v>6</v>
      </c>
      <c r="C12" s="9" t="s">
        <v>435</v>
      </c>
      <c r="D12" s="28" t="str">
        <f t="shared" si="0"/>
        <v/>
      </c>
      <c r="E12" s="27" t="s">
        <v>435</v>
      </c>
      <c r="F12" s="49">
        <v>0</v>
      </c>
      <c r="G12" s="49">
        <v>0</v>
      </c>
      <c r="H12" s="49">
        <v>0</v>
      </c>
      <c r="I12" s="176"/>
      <c r="J12" s="454"/>
      <c r="K12" s="176"/>
      <c r="L12" s="11" t="s">
        <v>594</v>
      </c>
      <c r="M12" s="11" t="s">
        <v>595</v>
      </c>
      <c r="N12" s="258"/>
      <c r="O12" s="258"/>
      <c r="P12" s="12"/>
      <c r="Q12" s="3"/>
      <c r="R12" s="3"/>
      <c r="Z12" s="4"/>
      <c r="AA12" s="4"/>
      <c r="AB12" s="4"/>
      <c r="AC12" s="4"/>
      <c r="AD12" s="4"/>
      <c r="AN12" s="138"/>
      <c r="AO12" s="139"/>
      <c r="AP12" s="139"/>
      <c r="AQ12" s="139"/>
      <c r="AR12" s="139"/>
      <c r="AS12" s="139"/>
      <c r="AT12" s="139"/>
    </row>
    <row r="13" spans="1:50" x14ac:dyDescent="0.35">
      <c r="A13" s="473"/>
      <c r="B13" s="144">
        <v>7</v>
      </c>
      <c r="C13" s="9" t="s">
        <v>435</v>
      </c>
      <c r="D13" s="10" t="str">
        <f t="shared" ref="D13:D20" si="1">IF(C13="OTHER - specify:", "Please enter lender details", "")</f>
        <v/>
      </c>
      <c r="E13" s="27" t="s">
        <v>435</v>
      </c>
      <c r="F13" s="49">
        <v>0</v>
      </c>
      <c r="G13" s="49">
        <v>0</v>
      </c>
      <c r="H13" s="49">
        <v>0</v>
      </c>
      <c r="I13" s="176"/>
      <c r="J13" s="454"/>
      <c r="K13" s="176"/>
      <c r="L13" s="11" t="s">
        <v>594</v>
      </c>
      <c r="M13" s="11" t="s">
        <v>596</v>
      </c>
      <c r="N13" s="258"/>
      <c r="O13" s="258"/>
      <c r="P13" s="12"/>
      <c r="Q13" s="3"/>
      <c r="R13" s="3"/>
      <c r="Z13" s="4"/>
      <c r="AA13" s="4"/>
      <c r="AB13" s="4"/>
      <c r="AC13" s="4"/>
      <c r="AD13" s="4"/>
      <c r="AN13" s="138"/>
      <c r="AO13" s="139"/>
      <c r="AP13" s="139"/>
      <c r="AQ13" s="139"/>
      <c r="AR13" s="139"/>
      <c r="AS13" s="139"/>
      <c r="AT13" s="139"/>
    </row>
    <row r="14" spans="1:50" x14ac:dyDescent="0.35">
      <c r="A14" s="473"/>
      <c r="B14" s="144">
        <v>8</v>
      </c>
      <c r="C14" s="9" t="s">
        <v>435</v>
      </c>
      <c r="D14" s="10" t="str">
        <f t="shared" si="1"/>
        <v/>
      </c>
      <c r="E14" s="27" t="s">
        <v>435</v>
      </c>
      <c r="F14" s="49">
        <v>0</v>
      </c>
      <c r="G14" s="49">
        <v>0</v>
      </c>
      <c r="H14" s="49">
        <v>0</v>
      </c>
      <c r="I14" s="176"/>
      <c r="J14" s="454"/>
      <c r="K14" s="176"/>
      <c r="L14" s="11"/>
      <c r="M14" s="11"/>
      <c r="N14" s="258"/>
      <c r="O14" s="258"/>
      <c r="P14" s="12"/>
      <c r="Q14" s="3"/>
      <c r="R14" s="3"/>
      <c r="Z14" s="4"/>
      <c r="AA14" s="4"/>
      <c r="AB14" s="4"/>
      <c r="AC14" s="4"/>
      <c r="AD14" s="4"/>
      <c r="AN14" s="138"/>
      <c r="AO14" s="139"/>
      <c r="AP14" s="139"/>
      <c r="AQ14" s="139"/>
      <c r="AR14" s="139"/>
      <c r="AS14" s="139"/>
      <c r="AT14" s="139"/>
    </row>
    <row r="15" spans="1:50" x14ac:dyDescent="0.35">
      <c r="A15" s="473"/>
      <c r="B15" s="144">
        <v>9</v>
      </c>
      <c r="C15" s="9" t="s">
        <v>435</v>
      </c>
      <c r="D15" s="10" t="str">
        <f t="shared" si="1"/>
        <v/>
      </c>
      <c r="E15" s="27" t="s">
        <v>435</v>
      </c>
      <c r="F15" s="49">
        <v>0</v>
      </c>
      <c r="G15" s="49">
        <v>0</v>
      </c>
      <c r="H15" s="49">
        <v>0</v>
      </c>
      <c r="I15" s="176"/>
      <c r="J15" s="454"/>
      <c r="K15" s="176"/>
      <c r="L15" s="11"/>
      <c r="M15" s="11"/>
      <c r="N15" s="258"/>
      <c r="O15" s="258"/>
      <c r="P15" s="12"/>
      <c r="Q15" s="3"/>
      <c r="R15" s="3"/>
      <c r="Z15" s="4"/>
      <c r="AA15" s="4"/>
      <c r="AB15" s="4"/>
      <c r="AC15" s="4"/>
      <c r="AD15" s="4"/>
      <c r="AN15" s="138"/>
      <c r="AO15" s="139"/>
      <c r="AP15" s="139"/>
      <c r="AQ15" s="139"/>
      <c r="AR15" s="139"/>
      <c r="AS15" s="139"/>
      <c r="AT15" s="139"/>
    </row>
    <row r="16" spans="1:50" ht="14.5" x14ac:dyDescent="0.35">
      <c r="A16" s="473"/>
      <c r="B16" s="144">
        <v>10</v>
      </c>
      <c r="C16" s="9" t="s">
        <v>435</v>
      </c>
      <c r="D16" s="10" t="str">
        <f t="shared" si="1"/>
        <v/>
      </c>
      <c r="E16" s="27" t="s">
        <v>435</v>
      </c>
      <c r="F16" s="49">
        <v>0</v>
      </c>
      <c r="G16" s="49">
        <v>0</v>
      </c>
      <c r="H16" s="49">
        <v>0</v>
      </c>
      <c r="I16" s="176"/>
      <c r="J16" s="148"/>
      <c r="K16" s="176"/>
      <c r="L16" s="11"/>
      <c r="M16" s="11"/>
      <c r="N16" s="258"/>
      <c r="O16" s="258"/>
      <c r="P16" s="12"/>
      <c r="Q16" s="3"/>
      <c r="R16" s="3"/>
      <c r="Z16" s="4"/>
      <c r="AA16" s="4"/>
      <c r="AB16" s="4"/>
      <c r="AC16" s="4"/>
      <c r="AD16" s="4"/>
      <c r="AN16" s="138"/>
      <c r="AO16" s="139"/>
      <c r="AP16" s="139"/>
      <c r="AQ16" s="139"/>
      <c r="AR16" s="139"/>
      <c r="AS16" s="139"/>
      <c r="AT16" s="139"/>
    </row>
    <row r="17" spans="1:52" ht="14.5" x14ac:dyDescent="0.35">
      <c r="A17" s="473"/>
      <c r="B17" s="144">
        <v>11</v>
      </c>
      <c r="C17" s="9" t="s">
        <v>435</v>
      </c>
      <c r="D17" s="10" t="str">
        <f t="shared" si="1"/>
        <v/>
      </c>
      <c r="E17" s="27" t="s">
        <v>435</v>
      </c>
      <c r="F17" s="49">
        <v>0</v>
      </c>
      <c r="G17" s="49">
        <v>0</v>
      </c>
      <c r="H17" s="49">
        <v>0</v>
      </c>
      <c r="I17" s="176"/>
      <c r="J17" s="148"/>
      <c r="K17" s="176"/>
      <c r="L17" s="11"/>
      <c r="M17" s="11"/>
      <c r="N17" s="258"/>
      <c r="O17" s="258"/>
      <c r="P17" s="12"/>
      <c r="Q17" s="3"/>
      <c r="R17" s="3"/>
      <c r="Z17" s="4"/>
      <c r="AA17" s="4"/>
      <c r="AB17" s="4"/>
      <c r="AC17" s="4"/>
      <c r="AD17" s="4"/>
      <c r="AN17" s="138"/>
      <c r="AO17" s="139"/>
      <c r="AP17" s="139"/>
      <c r="AQ17" s="139"/>
      <c r="AR17" s="139"/>
      <c r="AS17" s="139"/>
      <c r="AT17" s="139"/>
    </row>
    <row r="18" spans="1:52" ht="14.5" x14ac:dyDescent="0.35">
      <c r="A18" s="473"/>
      <c r="B18" s="144">
        <v>12</v>
      </c>
      <c r="C18" s="9" t="s">
        <v>435</v>
      </c>
      <c r="D18" s="10" t="str">
        <f t="shared" si="1"/>
        <v/>
      </c>
      <c r="E18" s="27" t="s">
        <v>435</v>
      </c>
      <c r="F18" s="49">
        <v>0</v>
      </c>
      <c r="G18" s="49">
        <v>0</v>
      </c>
      <c r="H18" s="49">
        <v>0</v>
      </c>
      <c r="I18" s="176"/>
      <c r="J18" s="148"/>
      <c r="K18" s="176"/>
      <c r="L18" s="11"/>
      <c r="M18" s="11"/>
      <c r="N18" s="258"/>
      <c r="O18" s="258"/>
      <c r="P18" s="12"/>
      <c r="Q18" s="3"/>
      <c r="R18" s="3"/>
      <c r="Z18" s="4"/>
      <c r="AA18" s="4"/>
      <c r="AB18" s="4"/>
      <c r="AC18" s="4"/>
      <c r="AD18" s="4"/>
      <c r="AK18" s="46"/>
      <c r="AN18" s="138"/>
      <c r="AO18" s="139"/>
      <c r="AP18" s="139"/>
      <c r="AQ18" s="139"/>
      <c r="AR18" s="139"/>
      <c r="AS18" s="139"/>
      <c r="AT18" s="139"/>
    </row>
    <row r="19" spans="1:52" ht="14.5" x14ac:dyDescent="0.35">
      <c r="A19" s="473"/>
      <c r="B19" s="144">
        <v>13</v>
      </c>
      <c r="C19" s="9" t="s">
        <v>435</v>
      </c>
      <c r="D19" s="10" t="str">
        <f t="shared" si="1"/>
        <v/>
      </c>
      <c r="E19" s="27" t="s">
        <v>435</v>
      </c>
      <c r="F19" s="49">
        <v>0</v>
      </c>
      <c r="G19" s="49">
        <v>0</v>
      </c>
      <c r="H19" s="49">
        <v>0</v>
      </c>
      <c r="I19" s="176"/>
      <c r="J19" s="148"/>
      <c r="K19" s="176"/>
      <c r="L19" s="11"/>
      <c r="M19" s="11"/>
      <c r="N19" s="258"/>
      <c r="O19" s="258"/>
      <c r="P19" s="12"/>
      <c r="Q19" s="3"/>
      <c r="R19" s="3"/>
      <c r="Z19" s="4"/>
      <c r="AA19" s="4"/>
      <c r="AB19" s="4"/>
      <c r="AC19" s="4"/>
      <c r="AD19" s="4"/>
      <c r="AN19" s="138"/>
      <c r="AO19" s="139"/>
      <c r="AP19" s="139"/>
      <c r="AQ19" s="139"/>
      <c r="AR19" s="139"/>
      <c r="AS19" s="139"/>
      <c r="AT19" s="139"/>
    </row>
    <row r="20" spans="1:52" ht="14.5" x14ac:dyDescent="0.35">
      <c r="A20" s="473"/>
      <c r="B20" s="144">
        <v>14</v>
      </c>
      <c r="C20" s="9" t="s">
        <v>435</v>
      </c>
      <c r="D20" s="10" t="str">
        <f t="shared" si="1"/>
        <v/>
      </c>
      <c r="E20" s="27" t="s">
        <v>435</v>
      </c>
      <c r="F20" s="49">
        <v>0</v>
      </c>
      <c r="G20" s="49">
        <v>0</v>
      </c>
      <c r="H20" s="49">
        <v>0</v>
      </c>
      <c r="I20" s="176"/>
      <c r="J20" s="148"/>
      <c r="K20" s="176"/>
      <c r="L20" s="11"/>
      <c r="M20" s="11"/>
      <c r="N20" s="258"/>
      <c r="O20" s="258"/>
      <c r="P20" s="12"/>
      <c r="Q20" s="3"/>
      <c r="R20" s="3"/>
      <c r="Z20" s="4"/>
      <c r="AA20" s="4"/>
      <c r="AB20" s="4"/>
      <c r="AC20" s="4"/>
      <c r="AD20" s="4"/>
      <c r="AF20" s="137"/>
      <c r="AN20" s="138"/>
      <c r="AO20" s="139"/>
      <c r="AP20" s="139"/>
      <c r="AQ20" s="139"/>
      <c r="AR20" s="139"/>
      <c r="AS20" s="139"/>
      <c r="AT20" s="139"/>
    </row>
    <row r="21" spans="1:52" ht="14.5" x14ac:dyDescent="0.35">
      <c r="A21" s="39"/>
      <c r="B21" s="244"/>
      <c r="C21" s="253"/>
      <c r="D21" s="245"/>
      <c r="E21" s="246"/>
      <c r="F21" s="247"/>
      <c r="G21" s="247"/>
      <c r="H21" s="247"/>
      <c r="I21" s="248"/>
      <c r="J21" s="249"/>
      <c r="K21" s="248"/>
      <c r="L21" s="250"/>
      <c r="M21" s="250"/>
      <c r="N21" s="251"/>
      <c r="O21" s="250"/>
      <c r="P21" s="252"/>
      <c r="Q21" s="3"/>
      <c r="R21" s="3"/>
      <c r="Z21" s="4"/>
      <c r="AA21" s="4"/>
      <c r="AB21" s="4"/>
      <c r="AC21" s="4"/>
      <c r="AD21" s="4"/>
      <c r="AF21" s="137"/>
      <c r="AN21" s="138"/>
      <c r="AO21" s="139"/>
      <c r="AP21" s="139"/>
      <c r="AQ21" s="139"/>
      <c r="AR21" s="139"/>
      <c r="AS21" s="139"/>
      <c r="AT21" s="139"/>
    </row>
    <row r="22" spans="1:52" ht="13.15" customHeight="1" x14ac:dyDescent="0.35">
      <c r="A22" s="146"/>
      <c r="B22" s="243" t="str">
        <f>"Total financial commitments drawn and commitments available at "&amp;'Input sheet'!B18&amp;""</f>
        <v>Total financial commitments drawn and commitments available at 31 July 2025</v>
      </c>
      <c r="C22" s="243"/>
      <c r="D22" s="243"/>
      <c r="E22" s="243"/>
      <c r="F22" s="445"/>
      <c r="G22" s="50">
        <f>SUM(G6:G21)</f>
        <v>0</v>
      </c>
      <c r="H22" s="50">
        <f>SUM(H6:H21)</f>
        <v>0</v>
      </c>
      <c r="I22" s="254"/>
      <c r="J22" s="633"/>
      <c r="K22" s="254"/>
      <c r="L22" s="255"/>
      <c r="M22" s="256"/>
      <c r="N22" s="255"/>
      <c r="O22" s="255"/>
      <c r="P22" s="257"/>
      <c r="Q22" s="3"/>
      <c r="R22" s="3"/>
      <c r="AA22" s="4"/>
      <c r="AB22" s="4"/>
      <c r="AC22" s="4"/>
      <c r="AD22" s="4"/>
      <c r="AF22" s="137"/>
      <c r="AN22" s="138"/>
    </row>
    <row r="23" spans="1:52" ht="13.15" customHeight="1" x14ac:dyDescent="0.35">
      <c r="A23" s="145"/>
      <c r="B23" s="337"/>
      <c r="C23" s="337"/>
      <c r="D23" s="337"/>
      <c r="E23" s="337"/>
      <c r="F23" s="338"/>
      <c r="G23" s="50"/>
      <c r="H23" s="50"/>
      <c r="I23" s="339"/>
      <c r="J23" s="340"/>
      <c r="K23" s="339"/>
      <c r="L23" s="340"/>
      <c r="M23" s="341"/>
      <c r="N23" s="340"/>
      <c r="O23" s="340"/>
      <c r="P23" s="342"/>
      <c r="Q23" s="3"/>
      <c r="R23" s="3"/>
      <c r="AA23" s="4"/>
      <c r="AB23" s="4"/>
      <c r="AC23" s="4"/>
      <c r="AD23" s="4"/>
      <c r="AF23" s="137"/>
      <c r="AN23" s="138"/>
    </row>
    <row r="24" spans="1:52" ht="14.25" customHeight="1" x14ac:dyDescent="0.35">
      <c r="A24" s="39"/>
      <c r="B24" s="172"/>
      <c r="C24" s="227" t="s">
        <v>597</v>
      </c>
      <c r="D24" s="35"/>
      <c r="E24" s="35"/>
      <c r="F24" s="36"/>
      <c r="G24" s="736"/>
      <c r="H24" s="737"/>
      <c r="I24" s="33"/>
      <c r="J24" s="33"/>
      <c r="K24" s="33"/>
      <c r="L24" s="33"/>
      <c r="M24" s="37"/>
      <c r="N24" s="37"/>
      <c r="O24" s="37"/>
      <c r="P24" s="38"/>
      <c r="Q24" s="3"/>
      <c r="R24" s="3"/>
      <c r="AN24" s="3"/>
    </row>
    <row r="25" spans="1:52" ht="14.25" customHeight="1" x14ac:dyDescent="0.35">
      <c r="A25" s="39"/>
      <c r="B25" s="172"/>
      <c r="C25" s="708" t="s">
        <v>598</v>
      </c>
      <c r="D25" s="35"/>
      <c r="E25" s="35"/>
      <c r="F25" s="35"/>
      <c r="G25" s="35"/>
      <c r="H25" s="632"/>
      <c r="I25" s="33"/>
      <c r="J25" s="33"/>
      <c r="K25" s="33"/>
      <c r="L25" s="33"/>
      <c r="M25" s="37"/>
      <c r="N25" s="37"/>
      <c r="O25" s="37"/>
      <c r="P25" s="38"/>
      <c r="Q25" s="3"/>
      <c r="R25" s="3"/>
      <c r="AN25" s="3"/>
    </row>
    <row r="26" spans="1:52" ht="13" x14ac:dyDescent="0.35">
      <c r="A26" s="39"/>
      <c r="B26" s="738"/>
      <c r="C26" s="738"/>
      <c r="D26" s="738"/>
      <c r="E26" s="738"/>
      <c r="F26" s="738"/>
      <c r="G26" s="35"/>
      <c r="H26" s="35"/>
      <c r="I26" s="36"/>
      <c r="J26" s="37"/>
      <c r="K26" s="33"/>
      <c r="L26" s="33"/>
      <c r="M26" s="37"/>
      <c r="N26" s="37"/>
      <c r="O26" s="37"/>
      <c r="P26" s="38"/>
      <c r="Q26" s="3"/>
      <c r="R26" s="3"/>
    </row>
    <row r="27" spans="1:52" ht="26" x14ac:dyDescent="0.35">
      <c r="A27" s="145"/>
      <c r="B27" s="500" t="s">
        <v>599</v>
      </c>
      <c r="C27" s="298"/>
      <c r="D27" s="298"/>
      <c r="E27" s="298"/>
      <c r="F27" s="298"/>
      <c r="G27" s="21" t="str">
        <f>"Estimate "&amp;'Input sheet'!$B$12&amp;""</f>
        <v>Estimate 2024/25</v>
      </c>
      <c r="H27" s="21" t="str">
        <f>"Forecast "&amp;'Input sheet'!$B$13&amp;""</f>
        <v>Forecast 2025/26</v>
      </c>
      <c r="I27" s="21" t="str">
        <f>"Forecast "&amp;'Input sheet'!$B$14&amp;""</f>
        <v>Forecast 2026/27</v>
      </c>
      <c r="J27" s="21" t="str">
        <f>"Forecast "&amp;'Input sheet'!$B$15&amp;""</f>
        <v>Forecast 2027/28</v>
      </c>
      <c r="K27" s="21" t="str">
        <f>"Forecast "&amp;'Input sheet'!$B$16&amp;""</f>
        <v>Forecast 2028/29</v>
      </c>
      <c r="L27" s="16"/>
      <c r="M27" s="498"/>
      <c r="N27" s="16"/>
      <c r="O27" s="16"/>
      <c r="P27" s="499"/>
      <c r="Q27" s="3"/>
      <c r="R27" s="3"/>
      <c r="S27" s="5"/>
      <c r="T27" s="5"/>
      <c r="AN27" s="3"/>
      <c r="AR27" s="45"/>
      <c r="AY27" s="3"/>
      <c r="AZ27" s="3"/>
    </row>
    <row r="28" spans="1:52" ht="15.5" x14ac:dyDescent="0.35">
      <c r="A28" s="39"/>
      <c r="B28" s="501"/>
      <c r="C28" s="299"/>
      <c r="D28" s="299"/>
      <c r="E28" s="299"/>
      <c r="F28" s="299"/>
      <c r="G28" s="18" t="s">
        <v>54</v>
      </c>
      <c r="H28" s="18" t="s">
        <v>54</v>
      </c>
      <c r="I28" s="18" t="s">
        <v>54</v>
      </c>
      <c r="J28" s="18" t="s">
        <v>54</v>
      </c>
      <c r="K28" s="18" t="s">
        <v>54</v>
      </c>
      <c r="L28" s="33"/>
      <c r="M28" s="37"/>
      <c r="N28" s="459"/>
      <c r="O28" s="33"/>
      <c r="P28" s="38"/>
      <c r="Q28" s="3"/>
      <c r="R28" s="3"/>
      <c r="S28" s="5"/>
      <c r="T28" s="5"/>
      <c r="AN28" s="3"/>
      <c r="AR28" s="45"/>
      <c r="AY28" s="3"/>
      <c r="AZ28" s="3"/>
    </row>
    <row r="29" spans="1:52" ht="13" x14ac:dyDescent="0.35">
      <c r="A29" s="39"/>
      <c r="B29" s="299"/>
      <c r="C29" s="35"/>
      <c r="D29" s="87" t="s">
        <v>67</v>
      </c>
      <c r="E29" s="299"/>
      <c r="F29" s="299"/>
      <c r="G29" s="568">
        <f>Tables1_3!G195+Tables1_3!G196+Tables1_3!G200+Tables1_3!G211+Tables1_3!G213</f>
        <v>0</v>
      </c>
      <c r="H29" s="568">
        <f>Tables1_3!H196+Tables1_3!H200+Tables1_3!H211+Tables1_3!H213</f>
        <v>0</v>
      </c>
      <c r="I29" s="568">
        <f>Tables1_3!I196+Tables1_3!I200+Tables1_3!I211+Tables1_3!I213</f>
        <v>0</v>
      </c>
      <c r="J29" s="568">
        <f>Tables1_3!J196+Tables1_3!J200+Tables1_3!J211+Tables1_3!J213</f>
        <v>0</v>
      </c>
      <c r="K29" s="568">
        <f>Tables1_3!K196+Tables1_3!K200+Tables1_3!K211+Tables1_3!K213</f>
        <v>0</v>
      </c>
      <c r="L29" s="33"/>
      <c r="M29" s="463">
        <f>SUMIF(Table_6!M6:M21, "Fixed",Table_6!G6:G21)+SUMIF(Table_6!M6:M21, "Fixed",Table_6!H6:H21)</f>
        <v>0</v>
      </c>
      <c r="N29" s="459" t="s">
        <v>593</v>
      </c>
      <c r="O29" s="33"/>
      <c r="P29" s="38"/>
      <c r="Q29" s="3"/>
      <c r="R29" s="3"/>
      <c r="S29" s="5"/>
      <c r="T29" s="5"/>
      <c r="AN29" s="3"/>
      <c r="AR29" s="45"/>
      <c r="AY29" s="3"/>
      <c r="AZ29" s="3"/>
    </row>
    <row r="30" spans="1:52" ht="13" x14ac:dyDescent="0.35">
      <c r="A30" s="39"/>
      <c r="B30" s="299"/>
      <c r="C30" s="35"/>
      <c r="D30" s="87" t="s">
        <v>68</v>
      </c>
      <c r="E30" s="299"/>
      <c r="F30" s="299"/>
      <c r="G30" s="568">
        <f>Tables1_3!G197+Tables1_3!G212</f>
        <v>0</v>
      </c>
      <c r="H30" s="568">
        <f>Tables1_3!H197+Tables1_3!H212</f>
        <v>0</v>
      </c>
      <c r="I30" s="568">
        <f>Tables1_3!I197+Tables1_3!I212</f>
        <v>0</v>
      </c>
      <c r="J30" s="568">
        <f>Tables1_3!J197+Tables1_3!J212</f>
        <v>0</v>
      </c>
      <c r="K30" s="568">
        <f>Tables1_3!K197+Tables1_3!K212</f>
        <v>0</v>
      </c>
      <c r="L30" s="33"/>
      <c r="M30" s="463">
        <f>SUMIF(Table_6!M6:M21, "Variable",Table_6!G6:G21)+SUMIF(Table_6!M6:M21, "Variable",Table_6!H6:H21)</f>
        <v>0</v>
      </c>
      <c r="N30" s="459" t="s">
        <v>592</v>
      </c>
      <c r="O30" s="33"/>
      <c r="P30" s="38"/>
      <c r="Q30" s="3"/>
      <c r="R30" s="3"/>
      <c r="S30" s="5"/>
      <c r="T30" s="5"/>
      <c r="AN30" s="3"/>
      <c r="AR30" s="45"/>
      <c r="AY30" s="3"/>
      <c r="AZ30" s="3"/>
    </row>
    <row r="31" spans="1:52" ht="13" x14ac:dyDescent="0.35">
      <c r="A31" s="39"/>
      <c r="B31" s="299"/>
      <c r="C31" s="299"/>
      <c r="D31" s="299" t="s">
        <v>600</v>
      </c>
      <c r="E31" s="299"/>
      <c r="F31" s="48" t="s">
        <v>435</v>
      </c>
      <c r="G31" s="568">
        <f>+H22</f>
        <v>0</v>
      </c>
      <c r="H31" s="49">
        <v>0</v>
      </c>
      <c r="I31" s="7">
        <v>0</v>
      </c>
      <c r="J31" s="7">
        <v>0</v>
      </c>
      <c r="K31" s="7">
        <v>0</v>
      </c>
      <c r="L31" s="33"/>
      <c r="M31" s="463">
        <f>SUMIF(Table_6!M6:M21, "Fixed/variable",Table_6!G6:G21)+SUMIF(Table_6!M6:M21, "Fixed/variable",Table_6!H6:H21)</f>
        <v>0</v>
      </c>
      <c r="N31" s="459" t="s">
        <v>595</v>
      </c>
      <c r="O31" s="33"/>
      <c r="P31" s="38"/>
      <c r="Q31" s="3"/>
      <c r="R31" s="3"/>
      <c r="S31" s="5"/>
      <c r="T31" s="5"/>
      <c r="AN31" s="3"/>
      <c r="AR31" s="45"/>
      <c r="AY31" s="3"/>
      <c r="AZ31" s="3"/>
    </row>
    <row r="32" spans="1:52" ht="13" x14ac:dyDescent="0.35">
      <c r="A32" s="39"/>
      <c r="B32" s="299"/>
      <c r="C32" s="299"/>
      <c r="D32" s="299" t="s">
        <v>601</v>
      </c>
      <c r="E32" s="299"/>
      <c r="F32" s="299"/>
      <c r="G32" s="462">
        <f>SUM(G29:G31)</f>
        <v>0</v>
      </c>
      <c r="H32" s="462">
        <f>SUM(H29:H31)</f>
        <v>0</v>
      </c>
      <c r="I32" s="462">
        <f>SUM(I29:I31)</f>
        <v>0</v>
      </c>
      <c r="J32" s="462">
        <f>SUM(J29:J31)</f>
        <v>0</v>
      </c>
      <c r="K32" s="462">
        <f>SUM(K29:K31)</f>
        <v>0</v>
      </c>
      <c r="L32" s="33"/>
      <c r="M32" s="463">
        <f>SUMIF(Table_6!M6:M21, "Capped / hedged",Table_6!G6:G21)+SUMIF(Table_6!M6:M21, "Capped / hedged",Table_6!H6:H21)</f>
        <v>0</v>
      </c>
      <c r="N32" s="459" t="s">
        <v>602</v>
      </c>
      <c r="O32" s="37"/>
      <c r="P32" s="38"/>
      <c r="Q32" s="3"/>
      <c r="R32" s="3"/>
      <c r="AN32" s="3"/>
      <c r="AP32" s="45"/>
    </row>
    <row r="33" spans="1:42" ht="13" x14ac:dyDescent="0.35">
      <c r="A33" s="39"/>
      <c r="B33" s="299"/>
      <c r="C33" s="299"/>
      <c r="D33" s="299"/>
      <c r="E33" s="299"/>
      <c r="F33" s="299"/>
      <c r="G33" s="463"/>
      <c r="H33" s="463"/>
      <c r="I33" s="463"/>
      <c r="J33" s="463"/>
      <c r="K33" s="463"/>
      <c r="L33" s="33"/>
      <c r="M33" s="463">
        <f>SUMIF(Table_6!M6:M21, "RPI",Table_6!G6:G21)+SUMIF(Table_6!M6:M21, "RPI",Table_6!H6:H21)</f>
        <v>0</v>
      </c>
      <c r="N33" s="482" t="s">
        <v>603</v>
      </c>
      <c r="O33" s="37"/>
      <c r="P33" s="38"/>
      <c r="Q33" s="5"/>
      <c r="R33" s="5"/>
      <c r="AN33" s="3"/>
      <c r="AP33" s="45"/>
    </row>
    <row r="34" spans="1:42" ht="13" x14ac:dyDescent="0.35">
      <c r="A34" s="39"/>
      <c r="B34" s="299"/>
      <c r="C34" s="299"/>
      <c r="D34" s="87" t="s">
        <v>77</v>
      </c>
      <c r="E34" s="299"/>
      <c r="F34" s="299"/>
      <c r="G34" s="463">
        <f>SUMIF(Table_6!L6:L21, "secured",Table_6!G6:G21)+SUMIF(Table_6!L6:L21, "secured",Table_6!H6:H21)</f>
        <v>0</v>
      </c>
      <c r="H34" s="463"/>
      <c r="I34" s="463"/>
      <c r="J34" s="463"/>
      <c r="K34" s="463"/>
      <c r="L34" s="33"/>
      <c r="M34" s="463">
        <f>SUMIF(Table_6!M6:M21, "nil",Table_6!G6:G21)+SUMIF(Table_6!M6:M21, "nil",Table_6!H6:H21)</f>
        <v>0</v>
      </c>
      <c r="N34" s="482" t="s">
        <v>596</v>
      </c>
      <c r="O34" s="37"/>
      <c r="P34" s="38"/>
      <c r="Q34" s="5"/>
      <c r="R34" s="5"/>
      <c r="AN34" s="3"/>
      <c r="AP34" s="45"/>
    </row>
    <row r="35" spans="1:42" ht="13" x14ac:dyDescent="0.35">
      <c r="A35" s="39"/>
      <c r="B35" s="299"/>
      <c r="C35" s="299"/>
      <c r="D35" s="87" t="s">
        <v>78</v>
      </c>
      <c r="E35" s="299"/>
      <c r="F35" s="299"/>
      <c r="G35" s="464">
        <f>SUMIF(Table_6!L6:L21, "unsecured",Table_6!G6:G21)+SUMIF(Table_6!L6:L21, "unsecured",Table_6!H6:H21)</f>
        <v>0</v>
      </c>
      <c r="H35" s="463"/>
      <c r="I35" s="463"/>
      <c r="J35" s="463"/>
      <c r="K35" s="463"/>
      <c r="L35" s="33"/>
      <c r="M35" s="464">
        <f>SUMIF(Table_6!M6:M21, "Other - please detail",Table_6!G6:G21)+SUMIF(Table_6!M6:M21, "Other - please detail",Table_6!H6:H21)</f>
        <v>0</v>
      </c>
      <c r="N35" s="482" t="s">
        <v>604</v>
      </c>
      <c r="O35" s="37"/>
      <c r="P35" s="38"/>
      <c r="Q35" s="5"/>
      <c r="R35" s="5"/>
      <c r="AN35" s="3"/>
      <c r="AP35" s="45"/>
    </row>
    <row r="36" spans="1:42" ht="13" x14ac:dyDescent="0.35">
      <c r="A36" s="39"/>
      <c r="B36" s="299"/>
      <c r="C36" s="299"/>
      <c r="D36" s="299"/>
      <c r="E36" s="299"/>
      <c r="F36" s="299"/>
      <c r="G36" s="464">
        <f>SUM(G34:G35)</f>
        <v>0</v>
      </c>
      <c r="H36" s="463"/>
      <c r="I36" s="463"/>
      <c r="J36" s="463"/>
      <c r="K36" s="463"/>
      <c r="L36" s="33"/>
      <c r="M36" s="464">
        <f>SUM(M29:M35)</f>
        <v>0</v>
      </c>
      <c r="N36" s="37"/>
      <c r="O36" s="37"/>
      <c r="P36" s="38"/>
      <c r="Q36" s="5"/>
      <c r="R36" s="5"/>
      <c r="AN36" s="3"/>
      <c r="AP36" s="45"/>
    </row>
    <row r="37" spans="1:42" ht="12.75" customHeight="1" x14ac:dyDescent="0.35">
      <c r="A37" s="146"/>
      <c r="B37" s="343"/>
      <c r="C37" s="343"/>
      <c r="D37" s="343"/>
      <c r="E37" s="343"/>
      <c r="F37" s="343"/>
      <c r="G37" s="343"/>
      <c r="H37" s="343"/>
      <c r="I37" s="343"/>
      <c r="J37" s="343"/>
      <c r="K37" s="275"/>
      <c r="L37" s="275"/>
      <c r="M37" s="344"/>
      <c r="N37" s="344"/>
      <c r="O37" s="344"/>
      <c r="P37" s="41"/>
      <c r="Q37" s="3"/>
      <c r="R37" s="3"/>
      <c r="AN37" s="3"/>
    </row>
    <row r="38" spans="1:42" s="3" customFormat="1" x14ac:dyDescent="0.35">
      <c r="I38" s="4"/>
      <c r="J38" s="4"/>
      <c r="K38" s="4"/>
      <c r="L38" s="4"/>
      <c r="M38" s="4"/>
      <c r="N38" s="4"/>
      <c r="O38" s="4"/>
      <c r="P38" s="4"/>
      <c r="Q38" s="4"/>
      <c r="R38" s="4"/>
      <c r="AC38" s="4"/>
      <c r="AD38" s="4"/>
      <c r="AE38" s="4"/>
      <c r="AF38" s="4"/>
      <c r="AP38" s="45"/>
    </row>
    <row r="39" spans="1:42" ht="13" x14ac:dyDescent="0.35">
      <c r="A39" s="145"/>
      <c r="B39" s="16" t="str">
        <f>"NOTES: Balance of outstanding financial commitments and agreed financial commitments not yet drawn down at "&amp;'Input sheet'!B18&amp;"."</f>
        <v>NOTES: Balance of outstanding financial commitments and agreed financial commitments not yet drawn down at 31 July 2025.</v>
      </c>
      <c r="C39" s="15"/>
      <c r="D39" s="15"/>
      <c r="E39" s="15"/>
      <c r="F39" s="15"/>
      <c r="G39" s="15"/>
      <c r="H39" s="15"/>
      <c r="I39" s="16"/>
      <c r="J39" s="16"/>
      <c r="K39" s="16"/>
      <c r="L39" s="16"/>
      <c r="M39" s="16"/>
      <c r="N39" s="16"/>
      <c r="O39" s="16"/>
      <c r="P39" s="32"/>
      <c r="Q39" s="3"/>
      <c r="R39" s="3"/>
      <c r="AN39" s="3"/>
    </row>
    <row r="40" spans="1:42" ht="12.75" customHeight="1" x14ac:dyDescent="0.35">
      <c r="A40" s="39"/>
      <c r="B40" s="35" t="s">
        <v>605</v>
      </c>
      <c r="C40" s="35"/>
      <c r="D40" s="35"/>
      <c r="E40" s="35"/>
      <c r="F40" s="35"/>
      <c r="G40" s="35"/>
      <c r="H40" s="35"/>
      <c r="I40" s="35"/>
      <c r="J40" s="35"/>
      <c r="K40" s="35"/>
      <c r="L40" s="35"/>
      <c r="M40" s="35"/>
      <c r="N40" s="35"/>
      <c r="O40" s="35"/>
      <c r="P40" s="40"/>
      <c r="Q40" s="3"/>
      <c r="R40" s="3"/>
      <c r="AN40" s="3"/>
    </row>
    <row r="41" spans="1:42" ht="12.75" customHeight="1" x14ac:dyDescent="0.35">
      <c r="A41" s="39"/>
      <c r="B41" s="35" t="s">
        <v>606</v>
      </c>
      <c r="C41" s="35"/>
      <c r="D41" s="35"/>
      <c r="E41" s="35"/>
      <c r="F41" s="35"/>
      <c r="G41" s="35"/>
      <c r="H41" s="35"/>
      <c r="I41" s="35"/>
      <c r="J41" s="35"/>
      <c r="K41" s="35"/>
      <c r="L41" s="35"/>
      <c r="M41" s="35"/>
      <c r="N41" s="35"/>
      <c r="O41" s="35"/>
      <c r="P41" s="40"/>
      <c r="Q41" s="3"/>
      <c r="R41" s="3"/>
      <c r="AN41" s="3"/>
    </row>
    <row r="42" spans="1:42" ht="12.75" customHeight="1" x14ac:dyDescent="0.35">
      <c r="A42" s="39"/>
      <c r="B42" s="35" t="s">
        <v>607</v>
      </c>
      <c r="C42" s="35"/>
      <c r="D42" s="35"/>
      <c r="E42" s="35"/>
      <c r="F42" s="35"/>
      <c r="G42" s="35"/>
      <c r="H42" s="35"/>
      <c r="I42" s="35"/>
      <c r="J42" s="35"/>
      <c r="K42" s="35"/>
      <c r="L42" s="35"/>
      <c r="M42" s="35"/>
      <c r="N42" s="35"/>
      <c r="O42" s="35"/>
      <c r="P42" s="40"/>
      <c r="Q42" s="3"/>
      <c r="R42" s="3"/>
      <c r="AN42" s="3"/>
    </row>
    <row r="43" spans="1:42" s="3" customFormat="1" x14ac:dyDescent="0.35">
      <c r="A43" s="39"/>
      <c r="B43" s="35" t="s">
        <v>608</v>
      </c>
      <c r="C43" s="35"/>
      <c r="D43" s="35"/>
      <c r="E43" s="35"/>
      <c r="F43" s="35"/>
      <c r="G43" s="35"/>
      <c r="H43" s="35"/>
      <c r="I43" s="35"/>
      <c r="J43" s="37"/>
      <c r="K43" s="37"/>
      <c r="L43" s="37"/>
      <c r="M43" s="37"/>
      <c r="N43" s="37"/>
      <c r="O43" s="37"/>
      <c r="P43" s="38"/>
      <c r="Q43" s="5"/>
      <c r="AB43" s="4"/>
      <c r="AC43" s="4"/>
      <c r="AD43" s="4"/>
      <c r="AE43" s="4"/>
      <c r="AO43" s="45"/>
    </row>
    <row r="44" spans="1:42" s="3" customFormat="1" ht="101.5" x14ac:dyDescent="0.35">
      <c r="A44" s="39"/>
      <c r="B44" s="35"/>
      <c r="C44" s="635" t="s">
        <v>609</v>
      </c>
      <c r="D44" s="35"/>
      <c r="E44" s="35"/>
      <c r="F44" s="35"/>
      <c r="G44" s="35"/>
      <c r="H44" s="35"/>
      <c r="I44" s="36"/>
      <c r="J44" s="36"/>
      <c r="K44" s="36"/>
      <c r="L44" s="36"/>
      <c r="M44" s="36"/>
      <c r="N44" s="36"/>
      <c r="O44" s="36"/>
      <c r="P44" s="147"/>
      <c r="Q44" s="4"/>
      <c r="R44" s="4"/>
      <c r="AC44" s="4"/>
      <c r="AD44" s="4"/>
      <c r="AE44" s="4"/>
      <c r="AF44" s="4"/>
      <c r="AP44" s="45"/>
    </row>
    <row r="45" spans="1:42" ht="13" x14ac:dyDescent="0.35">
      <c r="A45" s="146"/>
      <c r="B45" s="275"/>
      <c r="C45" s="275"/>
      <c r="D45" s="275"/>
      <c r="E45" s="275"/>
      <c r="F45" s="275"/>
      <c r="G45" s="275"/>
      <c r="H45" s="275"/>
      <c r="I45" s="275"/>
      <c r="J45" s="275"/>
      <c r="K45" s="275"/>
      <c r="L45" s="275"/>
      <c r="M45" s="275"/>
      <c r="N45" s="275"/>
      <c r="O45" s="275"/>
      <c r="P45" s="276"/>
      <c r="Q45" s="3"/>
      <c r="R45" s="3"/>
      <c r="AN45" s="3"/>
    </row>
    <row r="46" spans="1:42" s="3" customFormat="1" ht="12.75" hidden="1" customHeight="1" x14ac:dyDescent="0.35">
      <c r="B46" s="4"/>
      <c r="C46" s="42"/>
      <c r="D46" s="42"/>
      <c r="E46" s="42"/>
      <c r="F46" s="149" t="s">
        <v>610</v>
      </c>
      <c r="G46" s="149" t="s">
        <v>610</v>
      </c>
      <c r="H46" s="149" t="s">
        <v>610</v>
      </c>
      <c r="I46" s="26" t="s">
        <v>611</v>
      </c>
      <c r="J46" s="26" t="s">
        <v>612</v>
      </c>
      <c r="K46" s="26" t="s">
        <v>613</v>
      </c>
      <c r="L46" s="26" t="s">
        <v>611</v>
      </c>
      <c r="M46" s="26" t="s">
        <v>612</v>
      </c>
      <c r="N46" s="26" t="s">
        <v>614</v>
      </c>
      <c r="O46" s="26"/>
      <c r="P46" s="26" t="s">
        <v>588</v>
      </c>
      <c r="Q46" s="5" t="s">
        <v>588</v>
      </c>
      <c r="R46" s="5"/>
      <c r="Z46" s="3">
        <f t="shared" ref="Z46:Z55" si="2">IF(AND(F46&gt;0, F46=H46), 1, 0)</f>
        <v>1</v>
      </c>
      <c r="AC46" s="4">
        <f t="shared" ref="AC46:AC55" si="3">IF(AND(E46="Interest free loan",COUNTA(N46:Q46)&lt;3),1,0)</f>
        <v>0</v>
      </c>
      <c r="AD46" s="4">
        <f t="shared" ref="AD46:AD55" si="4">IF(AND(E46="Interest free loan", COUNTA(C46, E46:M46)&lt;10), 1, 0)</f>
        <v>0</v>
      </c>
      <c r="AE46" s="4">
        <f t="shared" ref="AE46:AE55" si="5">IF(D46="Revolving credit facility", IF(OR(AND(G46=0, COUNTA(C46, E46:F46, H46:N46,Q46)&lt;11), AND(G46&gt;0, COUNTA(C46, E46:Q46)&lt;13)), 1, 0), 0)</f>
        <v>0</v>
      </c>
      <c r="AF46" s="4"/>
      <c r="AP46" s="45"/>
    </row>
    <row r="47" spans="1:42" s="3" customFormat="1" ht="12.75" hidden="1" customHeight="1" x14ac:dyDescent="0.35">
      <c r="B47" s="4"/>
      <c r="C47" s="150"/>
      <c r="D47" s="151"/>
      <c r="E47" s="151"/>
      <c r="F47" s="151"/>
      <c r="G47" s="151"/>
      <c r="H47" s="151"/>
      <c r="I47" s="140"/>
      <c r="J47" s="140"/>
      <c r="K47" s="140"/>
      <c r="L47" s="140"/>
      <c r="M47" s="140"/>
      <c r="N47" s="140"/>
      <c r="O47" s="140"/>
      <c r="P47" s="140"/>
      <c r="Q47" s="140"/>
      <c r="R47" s="5"/>
      <c r="Z47" s="3">
        <f t="shared" si="2"/>
        <v>0</v>
      </c>
      <c r="AC47" s="4">
        <f t="shared" si="3"/>
        <v>0</v>
      </c>
      <c r="AD47" s="4">
        <f t="shared" si="4"/>
        <v>0</v>
      </c>
      <c r="AE47" s="4">
        <f t="shared" si="5"/>
        <v>0</v>
      </c>
      <c r="AF47" s="4"/>
      <c r="AP47" s="45"/>
    </row>
    <row r="48" spans="1:42" s="3" customFormat="1" ht="12.75" hidden="1" customHeight="1" x14ac:dyDescent="0.35">
      <c r="B48" s="4"/>
      <c r="C48" s="152"/>
      <c r="D48" s="153"/>
      <c r="E48" s="153"/>
      <c r="F48" s="153"/>
      <c r="G48" s="153"/>
      <c r="H48" s="153"/>
      <c r="I48" s="141"/>
      <c r="J48" s="141"/>
      <c r="K48" s="141"/>
      <c r="L48" s="141"/>
      <c r="M48" s="141"/>
      <c r="N48" s="141"/>
      <c r="O48" s="141"/>
      <c r="P48" s="141"/>
      <c r="Q48" s="141"/>
      <c r="R48" s="5"/>
      <c r="Z48" s="3">
        <f t="shared" si="2"/>
        <v>0</v>
      </c>
      <c r="AC48" s="4">
        <f t="shared" si="3"/>
        <v>0</v>
      </c>
      <c r="AD48" s="4">
        <f t="shared" si="4"/>
        <v>0</v>
      </c>
      <c r="AE48" s="4">
        <f t="shared" si="5"/>
        <v>0</v>
      </c>
      <c r="AF48" s="4"/>
      <c r="AP48" s="45"/>
    </row>
    <row r="49" spans="2:48" s="3" customFormat="1" ht="12.75" hidden="1" customHeight="1" x14ac:dyDescent="0.35">
      <c r="B49" s="4"/>
      <c r="C49" s="152"/>
      <c r="D49" s="153"/>
      <c r="E49" s="153"/>
      <c r="F49" s="153"/>
      <c r="G49" s="153"/>
      <c r="H49" s="153"/>
      <c r="I49" s="141"/>
      <c r="J49" s="141"/>
      <c r="K49" s="141"/>
      <c r="L49" s="141"/>
      <c r="M49" s="141"/>
      <c r="N49" s="141"/>
      <c r="O49" s="141"/>
      <c r="P49" s="141"/>
      <c r="Q49" s="141"/>
      <c r="R49" s="5"/>
      <c r="Z49" s="3">
        <f t="shared" si="2"/>
        <v>0</v>
      </c>
      <c r="AC49" s="4">
        <f t="shared" si="3"/>
        <v>0</v>
      </c>
      <c r="AD49" s="4">
        <f t="shared" si="4"/>
        <v>0</v>
      </c>
      <c r="AE49" s="4">
        <f t="shared" si="5"/>
        <v>0</v>
      </c>
      <c r="AF49" s="4"/>
      <c r="AP49" s="45"/>
    </row>
    <row r="50" spans="2:48" s="3" customFormat="1" ht="12.75" hidden="1" customHeight="1" x14ac:dyDescent="0.35">
      <c r="B50" s="4"/>
      <c r="C50" s="152"/>
      <c r="D50" s="153"/>
      <c r="E50" s="153"/>
      <c r="F50" s="153"/>
      <c r="G50" s="153"/>
      <c r="H50" s="153"/>
      <c r="I50" s="141"/>
      <c r="J50" s="141"/>
      <c r="K50" s="141"/>
      <c r="L50" s="141"/>
      <c r="M50" s="141"/>
      <c r="N50" s="141"/>
      <c r="O50" s="141"/>
      <c r="P50" s="141"/>
      <c r="Q50" s="141"/>
      <c r="R50" s="5"/>
      <c r="Z50" s="3">
        <f t="shared" si="2"/>
        <v>0</v>
      </c>
      <c r="AC50" s="4">
        <f t="shared" si="3"/>
        <v>0</v>
      </c>
      <c r="AD50" s="4">
        <f t="shared" si="4"/>
        <v>0</v>
      </c>
      <c r="AE50" s="4">
        <f t="shared" si="5"/>
        <v>0</v>
      </c>
      <c r="AF50" s="4"/>
      <c r="AP50" s="45"/>
    </row>
    <row r="51" spans="2:48" s="3" customFormat="1" ht="12.75" hidden="1" customHeight="1" x14ac:dyDescent="0.35">
      <c r="B51" s="4"/>
      <c r="C51" s="152"/>
      <c r="D51" s="153"/>
      <c r="E51" s="153"/>
      <c r="F51" s="153"/>
      <c r="G51" s="153"/>
      <c r="H51" s="153"/>
      <c r="I51" s="141"/>
      <c r="J51" s="141"/>
      <c r="K51" s="141"/>
      <c r="L51" s="141"/>
      <c r="M51" s="141"/>
      <c r="N51" s="141"/>
      <c r="O51" s="141"/>
      <c r="P51" s="141"/>
      <c r="Q51" s="141"/>
      <c r="R51" s="5"/>
      <c r="Z51" s="3">
        <f t="shared" si="2"/>
        <v>0</v>
      </c>
      <c r="AC51" s="4">
        <f t="shared" si="3"/>
        <v>0</v>
      </c>
      <c r="AD51" s="4">
        <f t="shared" si="4"/>
        <v>0</v>
      </c>
      <c r="AE51" s="4">
        <f t="shared" si="5"/>
        <v>0</v>
      </c>
      <c r="AF51" s="4"/>
      <c r="AP51" s="45"/>
    </row>
    <row r="52" spans="2:48" s="3" customFormat="1" ht="12.75" hidden="1" customHeight="1" x14ac:dyDescent="0.35">
      <c r="B52" s="4"/>
      <c r="C52" s="152"/>
      <c r="D52" s="153"/>
      <c r="E52" s="153"/>
      <c r="F52" s="153"/>
      <c r="G52" s="153"/>
      <c r="H52" s="153"/>
      <c r="I52" s="141"/>
      <c r="J52" s="141"/>
      <c r="K52" s="141"/>
      <c r="L52" s="141"/>
      <c r="M52" s="141"/>
      <c r="N52" s="141"/>
      <c r="O52" s="141"/>
      <c r="P52" s="141"/>
      <c r="Q52" s="141"/>
      <c r="R52" s="5"/>
      <c r="Z52" s="3">
        <f t="shared" si="2"/>
        <v>0</v>
      </c>
      <c r="AC52" s="4">
        <f t="shared" si="3"/>
        <v>0</v>
      </c>
      <c r="AD52" s="4">
        <f t="shared" si="4"/>
        <v>0</v>
      </c>
      <c r="AE52" s="4">
        <f t="shared" si="5"/>
        <v>0</v>
      </c>
      <c r="AF52" s="4"/>
      <c r="AP52" s="45"/>
    </row>
    <row r="53" spans="2:48" s="142" customFormat="1" ht="12.75" hidden="1" customHeight="1" x14ac:dyDescent="0.35">
      <c r="B53" s="4"/>
      <c r="C53" s="152"/>
      <c r="D53" s="153"/>
      <c r="E53" s="153"/>
      <c r="F53" s="153"/>
      <c r="G53" s="153"/>
      <c r="H53" s="153"/>
      <c r="I53" s="141"/>
      <c r="J53" s="141"/>
      <c r="K53" s="141"/>
      <c r="L53" s="141"/>
      <c r="M53" s="141"/>
      <c r="N53" s="141"/>
      <c r="O53" s="141"/>
      <c r="P53" s="141"/>
      <c r="Q53" s="141"/>
      <c r="R53" s="5"/>
      <c r="S53" s="3"/>
      <c r="T53" s="3"/>
      <c r="U53" s="3"/>
      <c r="V53" s="3"/>
      <c r="W53" s="3"/>
      <c r="X53" s="3"/>
      <c r="Y53" s="3"/>
      <c r="Z53" s="3">
        <f t="shared" si="2"/>
        <v>0</v>
      </c>
      <c r="AA53" s="3"/>
      <c r="AB53" s="3"/>
      <c r="AC53" s="4">
        <f t="shared" si="3"/>
        <v>0</v>
      </c>
      <c r="AD53" s="4">
        <f t="shared" si="4"/>
        <v>0</v>
      </c>
      <c r="AE53" s="4">
        <f t="shared" si="5"/>
        <v>0</v>
      </c>
      <c r="AF53" s="4"/>
      <c r="AG53" s="3"/>
      <c r="AH53" s="3"/>
      <c r="AI53" s="3"/>
      <c r="AJ53" s="3"/>
      <c r="AK53" s="3"/>
      <c r="AL53" s="3"/>
      <c r="AM53" s="3"/>
      <c r="AN53" s="3"/>
      <c r="AO53" s="3"/>
      <c r="AP53" s="45"/>
      <c r="AQ53" s="3"/>
      <c r="AR53" s="3"/>
      <c r="AS53" s="3"/>
      <c r="AT53" s="3"/>
      <c r="AU53" s="3"/>
      <c r="AV53" s="3"/>
    </row>
    <row r="54" spans="2:48" s="142" customFormat="1" ht="12.75" hidden="1" customHeight="1" x14ac:dyDescent="0.35">
      <c r="B54" s="4"/>
      <c r="C54" s="152"/>
      <c r="D54" s="153"/>
      <c r="E54" s="153"/>
      <c r="F54" s="153"/>
      <c r="G54" s="153"/>
      <c r="H54" s="153"/>
      <c r="I54" s="141"/>
      <c r="J54" s="141"/>
      <c r="K54" s="141"/>
      <c r="L54" s="141"/>
      <c r="M54" s="141"/>
      <c r="N54" s="141"/>
      <c r="O54" s="141"/>
      <c r="P54" s="141"/>
      <c r="Q54" s="141"/>
      <c r="R54" s="5"/>
      <c r="S54" s="3"/>
      <c r="T54" s="3"/>
      <c r="U54" s="3"/>
      <c r="V54" s="3"/>
      <c r="W54" s="3"/>
      <c r="X54" s="3"/>
      <c r="Y54" s="3"/>
      <c r="Z54" s="3">
        <f t="shared" si="2"/>
        <v>0</v>
      </c>
      <c r="AA54" s="3"/>
      <c r="AB54" s="3"/>
      <c r="AC54" s="4">
        <f t="shared" si="3"/>
        <v>0</v>
      </c>
      <c r="AD54" s="4">
        <f t="shared" si="4"/>
        <v>0</v>
      </c>
      <c r="AE54" s="4">
        <f t="shared" si="5"/>
        <v>0</v>
      </c>
      <c r="AF54" s="4"/>
      <c r="AG54" s="3"/>
      <c r="AH54" s="3"/>
      <c r="AI54" s="3"/>
      <c r="AJ54" s="3"/>
      <c r="AK54" s="3"/>
      <c r="AL54" s="3"/>
      <c r="AM54" s="3"/>
      <c r="AN54" s="3"/>
      <c r="AO54" s="3"/>
      <c r="AP54" s="45"/>
      <c r="AQ54" s="3"/>
      <c r="AR54" s="3"/>
      <c r="AS54" s="3"/>
      <c r="AT54" s="3"/>
      <c r="AU54" s="3"/>
      <c r="AV54" s="3"/>
    </row>
    <row r="55" spans="2:48" s="142" customFormat="1" ht="12.75" hidden="1" customHeight="1" x14ac:dyDescent="0.35">
      <c r="B55" s="4"/>
      <c r="C55" s="152"/>
      <c r="D55" s="153"/>
      <c r="E55" s="153"/>
      <c r="F55" s="153"/>
      <c r="G55" s="153"/>
      <c r="H55" s="153"/>
      <c r="I55" s="141"/>
      <c r="J55" s="141"/>
      <c r="K55" s="141"/>
      <c r="L55" s="141"/>
      <c r="M55" s="141"/>
      <c r="N55" s="141"/>
      <c r="O55" s="141"/>
      <c r="P55" s="141"/>
      <c r="Q55" s="141"/>
      <c r="R55" s="5"/>
      <c r="S55" s="3"/>
      <c r="T55" s="3"/>
      <c r="U55" s="3"/>
      <c r="V55" s="3"/>
      <c r="W55" s="3"/>
      <c r="X55" s="3"/>
      <c r="Y55" s="3"/>
      <c r="Z55" s="3">
        <f t="shared" si="2"/>
        <v>0</v>
      </c>
      <c r="AA55" s="3"/>
      <c r="AB55" s="3"/>
      <c r="AC55" s="4">
        <f t="shared" si="3"/>
        <v>0</v>
      </c>
      <c r="AD55" s="4">
        <f t="shared" si="4"/>
        <v>0</v>
      </c>
      <c r="AE55" s="4">
        <f t="shared" si="5"/>
        <v>0</v>
      </c>
      <c r="AF55" s="4"/>
      <c r="AG55" s="3"/>
      <c r="AH55" s="3"/>
      <c r="AI55" s="3"/>
      <c r="AJ55" s="3"/>
      <c r="AK55" s="3"/>
      <c r="AL55" s="3"/>
      <c r="AM55" s="3"/>
      <c r="AN55" s="3"/>
      <c r="AO55" s="3"/>
      <c r="AP55" s="45"/>
      <c r="AQ55" s="3"/>
      <c r="AR55" s="3"/>
      <c r="AS55" s="3"/>
      <c r="AT55" s="3"/>
      <c r="AU55" s="3"/>
      <c r="AV55" s="3"/>
    </row>
    <row r="56" spans="2:48" s="142" customFormat="1" ht="12.75" hidden="1" customHeight="1" x14ac:dyDescent="0.35">
      <c r="B56" s="4"/>
      <c r="C56" s="152"/>
      <c r="D56" s="153"/>
      <c r="E56" s="153"/>
      <c r="F56" s="153"/>
      <c r="G56" s="153"/>
      <c r="H56" s="153"/>
      <c r="I56" s="141"/>
      <c r="J56" s="141"/>
      <c r="K56" s="141"/>
      <c r="L56" s="141"/>
      <c r="M56" s="141"/>
      <c r="N56" s="141"/>
      <c r="O56" s="141"/>
      <c r="P56" s="141"/>
      <c r="Q56" s="141"/>
      <c r="R56" s="5"/>
      <c r="S56" s="3"/>
      <c r="T56" s="3"/>
      <c r="U56" s="3"/>
      <c r="V56" s="3"/>
      <c r="W56" s="3"/>
      <c r="X56" s="3"/>
      <c r="Y56" s="3"/>
      <c r="Z56" s="3"/>
      <c r="AA56" s="3"/>
      <c r="AB56" s="3"/>
      <c r="AC56" s="3"/>
      <c r="AD56" s="3"/>
      <c r="AE56" s="3"/>
      <c r="AF56" s="3"/>
      <c r="AG56" s="3"/>
      <c r="AH56" s="3"/>
      <c r="AI56" s="3"/>
      <c r="AJ56" s="3"/>
      <c r="AK56" s="3"/>
      <c r="AL56" s="3"/>
      <c r="AM56" s="3"/>
      <c r="AN56" s="3"/>
      <c r="AO56" s="3"/>
      <c r="AP56" s="45"/>
      <c r="AQ56" s="3"/>
      <c r="AR56" s="3"/>
      <c r="AS56" s="3"/>
      <c r="AT56" s="3"/>
      <c r="AU56" s="3"/>
      <c r="AV56" s="3"/>
    </row>
    <row r="57" spans="2:48" s="142" customFormat="1" ht="12.75" hidden="1" customHeight="1" x14ac:dyDescent="0.35">
      <c r="B57" s="4"/>
      <c r="C57" s="152"/>
      <c r="D57" s="153"/>
      <c r="E57" s="153"/>
      <c r="F57" s="153"/>
      <c r="G57" s="153"/>
      <c r="H57" s="153"/>
      <c r="I57" s="141"/>
      <c r="J57" s="141"/>
      <c r="K57" s="141"/>
      <c r="L57" s="141"/>
      <c r="M57" s="141"/>
      <c r="N57" s="141"/>
      <c r="O57" s="141"/>
      <c r="P57" s="141"/>
      <c r="Q57" s="141"/>
      <c r="R57" s="5"/>
      <c r="S57" s="3"/>
      <c r="T57" s="3"/>
      <c r="U57" s="3"/>
      <c r="V57" s="3"/>
      <c r="W57" s="3"/>
      <c r="X57" s="3"/>
      <c r="Y57" s="3"/>
      <c r="Z57" s="3"/>
      <c r="AA57" s="3"/>
      <c r="AB57" s="3"/>
      <c r="AC57" s="3"/>
      <c r="AD57" s="3"/>
      <c r="AE57" s="3"/>
      <c r="AF57" s="3"/>
      <c r="AG57" s="3"/>
      <c r="AH57" s="3"/>
      <c r="AI57" s="3"/>
      <c r="AJ57" s="3"/>
      <c r="AK57" s="3"/>
      <c r="AL57" s="3"/>
      <c r="AM57" s="3"/>
      <c r="AN57" s="3"/>
      <c r="AO57" s="3"/>
      <c r="AP57" s="45"/>
      <c r="AQ57" s="3"/>
      <c r="AR57" s="3"/>
      <c r="AS57" s="3"/>
      <c r="AT57" s="3"/>
      <c r="AU57" s="3"/>
      <c r="AV57" s="3"/>
    </row>
    <row r="58" spans="2:48" s="142" customFormat="1" ht="12.75" hidden="1" customHeight="1" x14ac:dyDescent="0.35">
      <c r="B58" s="4"/>
      <c r="C58" s="152"/>
      <c r="D58" s="153"/>
      <c r="E58" s="153"/>
      <c r="F58" s="153"/>
      <c r="G58" s="153"/>
      <c r="H58" s="153"/>
      <c r="I58" s="141"/>
      <c r="J58" s="141"/>
      <c r="K58" s="141"/>
      <c r="L58" s="141"/>
      <c r="M58" s="141"/>
      <c r="N58" s="141"/>
      <c r="O58" s="141"/>
      <c r="P58" s="141"/>
      <c r="Q58" s="141"/>
      <c r="R58" s="5"/>
      <c r="S58" s="3"/>
      <c r="T58" s="3"/>
      <c r="U58" s="3"/>
      <c r="V58" s="3"/>
      <c r="W58" s="3"/>
      <c r="X58" s="3"/>
      <c r="Y58" s="3"/>
      <c r="Z58" s="3"/>
      <c r="AA58" s="3"/>
      <c r="AB58" s="3"/>
      <c r="AC58" s="3"/>
      <c r="AD58" s="3"/>
      <c r="AE58" s="3"/>
      <c r="AF58" s="3"/>
      <c r="AG58" s="3"/>
      <c r="AH58" s="3"/>
      <c r="AI58" s="3"/>
      <c r="AJ58" s="3"/>
      <c r="AK58" s="3"/>
      <c r="AL58" s="3"/>
      <c r="AM58" s="3"/>
      <c r="AN58" s="3"/>
      <c r="AO58" s="3"/>
      <c r="AP58" s="45"/>
      <c r="AQ58" s="3"/>
      <c r="AR58" s="3"/>
      <c r="AS58" s="3"/>
      <c r="AT58" s="3"/>
      <c r="AU58" s="3"/>
      <c r="AV58" s="3"/>
    </row>
    <row r="59" spans="2:48" s="142" customFormat="1" ht="12.75" hidden="1" customHeight="1" x14ac:dyDescent="0.35">
      <c r="B59" s="4"/>
      <c r="C59" s="152"/>
      <c r="D59" s="153"/>
      <c r="E59" s="153"/>
      <c r="F59" s="153"/>
      <c r="G59" s="153"/>
      <c r="H59" s="153"/>
      <c r="I59" s="141"/>
      <c r="J59" s="141"/>
      <c r="K59" s="141"/>
      <c r="L59" s="141"/>
      <c r="M59" s="141"/>
      <c r="N59" s="141"/>
      <c r="O59" s="141"/>
      <c r="P59" s="141"/>
      <c r="Q59" s="141"/>
      <c r="R59" s="5"/>
      <c r="S59" s="3"/>
      <c r="T59" s="3"/>
      <c r="U59" s="3"/>
      <c r="V59" s="3"/>
      <c r="W59" s="3"/>
      <c r="X59" s="3"/>
      <c r="Y59" s="3"/>
      <c r="Z59" s="3"/>
      <c r="AA59" s="3"/>
      <c r="AB59" s="3"/>
      <c r="AC59" s="3"/>
      <c r="AD59" s="3"/>
      <c r="AE59" s="3"/>
      <c r="AF59" s="3"/>
      <c r="AG59" s="3"/>
      <c r="AH59" s="3"/>
      <c r="AI59" s="3"/>
      <c r="AJ59" s="3"/>
      <c r="AK59" s="3"/>
      <c r="AL59" s="3"/>
      <c r="AM59" s="3"/>
      <c r="AN59" s="3"/>
      <c r="AO59" s="3"/>
      <c r="AP59" s="45"/>
      <c r="AQ59" s="3"/>
      <c r="AR59" s="3"/>
      <c r="AS59" s="3"/>
      <c r="AT59" s="3"/>
      <c r="AU59" s="3"/>
      <c r="AV59" s="3"/>
    </row>
    <row r="60" spans="2:48" s="142" customFormat="1" ht="12.75" hidden="1" customHeight="1" x14ac:dyDescent="0.35">
      <c r="B60" s="4"/>
      <c r="C60" s="152"/>
      <c r="D60" s="153"/>
      <c r="E60" s="153"/>
      <c r="F60" s="153"/>
      <c r="G60" s="153"/>
      <c r="H60" s="153"/>
      <c r="I60" s="141"/>
      <c r="J60" s="141"/>
      <c r="K60" s="141"/>
      <c r="L60" s="141"/>
      <c r="M60" s="141"/>
      <c r="N60" s="141"/>
      <c r="O60" s="141"/>
      <c r="P60" s="141"/>
      <c r="Q60" s="141"/>
      <c r="R60" s="5"/>
      <c r="S60" s="3"/>
      <c r="T60" s="3"/>
      <c r="U60" s="3"/>
      <c r="V60" s="3"/>
      <c r="W60" s="3"/>
      <c r="X60" s="3"/>
      <c r="Y60" s="3"/>
      <c r="Z60" s="3"/>
      <c r="AA60" s="3"/>
      <c r="AB60" s="3"/>
      <c r="AC60" s="3"/>
      <c r="AD60" s="3"/>
      <c r="AE60" s="3"/>
      <c r="AF60" s="3"/>
      <c r="AG60" s="3"/>
      <c r="AH60" s="3"/>
      <c r="AI60" s="3"/>
      <c r="AJ60" s="3"/>
      <c r="AK60" s="3"/>
      <c r="AL60" s="3"/>
      <c r="AM60" s="3"/>
      <c r="AN60" s="3"/>
      <c r="AO60" s="3"/>
      <c r="AP60" s="45"/>
      <c r="AQ60" s="3"/>
      <c r="AR60" s="3"/>
      <c r="AS60" s="3"/>
      <c r="AT60" s="3"/>
      <c r="AU60" s="3"/>
      <c r="AV60" s="3"/>
    </row>
    <row r="61" spans="2:48" s="142" customFormat="1" ht="12.75" hidden="1" customHeight="1" x14ac:dyDescent="0.35">
      <c r="B61" s="4"/>
      <c r="C61" s="152"/>
      <c r="D61" s="153"/>
      <c r="E61" s="153"/>
      <c r="F61" s="153"/>
      <c r="G61" s="153"/>
      <c r="H61" s="153"/>
      <c r="I61" s="141"/>
      <c r="J61" s="141"/>
      <c r="K61" s="141"/>
      <c r="L61" s="141"/>
      <c r="M61" s="141"/>
      <c r="N61" s="141"/>
      <c r="O61" s="141"/>
      <c r="P61" s="141"/>
      <c r="Q61" s="141"/>
      <c r="R61" s="5"/>
      <c r="S61" s="3"/>
      <c r="T61" s="3"/>
      <c r="U61" s="3"/>
      <c r="V61" s="3"/>
      <c r="W61" s="3"/>
      <c r="X61" s="3"/>
      <c r="Y61" s="3"/>
      <c r="Z61" s="3"/>
      <c r="AA61" s="3"/>
      <c r="AB61" s="3"/>
      <c r="AC61" s="3"/>
      <c r="AD61" s="3"/>
      <c r="AE61" s="3"/>
      <c r="AF61" s="3"/>
      <c r="AG61" s="3"/>
      <c r="AH61" s="3"/>
      <c r="AI61" s="3"/>
      <c r="AJ61" s="3"/>
      <c r="AK61" s="3"/>
      <c r="AL61" s="3"/>
      <c r="AM61" s="3"/>
      <c r="AN61" s="3"/>
      <c r="AO61" s="3"/>
      <c r="AP61" s="45"/>
      <c r="AQ61" s="3"/>
      <c r="AR61" s="3"/>
      <c r="AS61" s="3"/>
      <c r="AT61" s="3"/>
      <c r="AU61" s="3"/>
      <c r="AV61" s="3"/>
    </row>
    <row r="62" spans="2:48" s="142" customFormat="1" ht="12.75" hidden="1" customHeight="1" x14ac:dyDescent="0.35">
      <c r="B62" s="4"/>
      <c r="C62" s="152"/>
      <c r="D62" s="153"/>
      <c r="E62" s="153"/>
      <c r="F62" s="153"/>
      <c r="G62" s="153"/>
      <c r="H62" s="153"/>
      <c r="I62" s="141"/>
      <c r="J62" s="141"/>
      <c r="K62" s="141"/>
      <c r="L62" s="141"/>
      <c r="M62" s="141"/>
      <c r="N62" s="141"/>
      <c r="O62" s="141"/>
      <c r="P62" s="141"/>
      <c r="Q62" s="141"/>
      <c r="R62" s="5"/>
      <c r="S62" s="3"/>
      <c r="T62" s="3"/>
      <c r="U62" s="3"/>
      <c r="V62" s="3"/>
      <c r="W62" s="3"/>
      <c r="X62" s="3"/>
      <c r="Y62" s="3"/>
      <c r="Z62" s="3"/>
      <c r="AA62" s="3"/>
      <c r="AB62" s="3"/>
      <c r="AC62" s="3"/>
      <c r="AD62" s="3"/>
      <c r="AE62" s="3"/>
      <c r="AF62" s="3"/>
      <c r="AG62" s="3"/>
      <c r="AH62" s="3"/>
      <c r="AI62" s="3"/>
      <c r="AJ62" s="3"/>
      <c r="AK62" s="3"/>
      <c r="AL62" s="3"/>
      <c r="AM62" s="3"/>
      <c r="AN62" s="3"/>
      <c r="AO62" s="3"/>
      <c r="AP62" s="45"/>
      <c r="AQ62" s="3"/>
      <c r="AR62" s="3"/>
      <c r="AS62" s="3"/>
      <c r="AT62" s="3"/>
      <c r="AU62" s="3"/>
      <c r="AV62" s="3"/>
    </row>
    <row r="63" spans="2:48" s="142" customFormat="1" ht="12.75" hidden="1" customHeight="1" x14ac:dyDescent="0.35">
      <c r="B63" s="4"/>
      <c r="C63" s="152"/>
      <c r="D63" s="153"/>
      <c r="E63" s="153"/>
      <c r="F63" s="153"/>
      <c r="G63" s="153"/>
      <c r="H63" s="153"/>
      <c r="I63" s="141"/>
      <c r="J63" s="141"/>
      <c r="K63" s="141"/>
      <c r="L63" s="141"/>
      <c r="M63" s="141"/>
      <c r="N63" s="141"/>
      <c r="O63" s="141"/>
      <c r="P63" s="141"/>
      <c r="Q63" s="141"/>
      <c r="R63" s="5"/>
      <c r="S63" s="3"/>
      <c r="T63" s="3"/>
      <c r="U63" s="3"/>
      <c r="V63" s="3"/>
      <c r="W63" s="3"/>
      <c r="X63" s="3"/>
      <c r="Y63" s="3"/>
      <c r="Z63" s="3"/>
      <c r="AA63" s="3"/>
      <c r="AB63" s="3"/>
      <c r="AC63" s="3"/>
      <c r="AD63" s="3"/>
      <c r="AE63" s="3"/>
      <c r="AF63" s="3"/>
      <c r="AG63" s="3"/>
      <c r="AH63" s="3"/>
      <c r="AI63" s="3"/>
      <c r="AJ63" s="3"/>
      <c r="AK63" s="3"/>
      <c r="AL63" s="3"/>
      <c r="AM63" s="3"/>
      <c r="AN63" s="3"/>
      <c r="AO63" s="3"/>
      <c r="AP63" s="45"/>
      <c r="AQ63" s="3"/>
      <c r="AR63" s="3"/>
      <c r="AS63" s="3"/>
      <c r="AT63" s="3"/>
      <c r="AU63" s="3"/>
      <c r="AV63" s="3"/>
    </row>
    <row r="64" spans="2:48" s="142" customFormat="1" ht="12.75" hidden="1" customHeight="1" x14ac:dyDescent="0.35">
      <c r="B64" s="4"/>
      <c r="C64" s="152"/>
      <c r="D64" s="153"/>
      <c r="E64" s="153"/>
      <c r="F64" s="153"/>
      <c r="G64" s="153"/>
      <c r="H64" s="153"/>
      <c r="I64" s="141"/>
      <c r="J64" s="141"/>
      <c r="K64" s="141"/>
      <c r="L64" s="141"/>
      <c r="M64" s="141"/>
      <c r="N64" s="141"/>
      <c r="O64" s="141"/>
      <c r="P64" s="141"/>
      <c r="Q64" s="141"/>
      <c r="R64" s="5"/>
      <c r="S64" s="3"/>
      <c r="T64" s="3"/>
      <c r="U64" s="3"/>
      <c r="V64" s="3"/>
      <c r="W64" s="3"/>
      <c r="X64" s="3"/>
      <c r="Y64" s="3"/>
      <c r="Z64" s="3"/>
      <c r="AA64" s="3"/>
      <c r="AB64" s="3"/>
      <c r="AC64" s="3"/>
      <c r="AD64" s="3"/>
      <c r="AE64" s="3"/>
      <c r="AF64" s="3"/>
      <c r="AG64" s="3"/>
      <c r="AH64" s="3"/>
      <c r="AI64" s="3"/>
      <c r="AJ64" s="3"/>
      <c r="AK64" s="3"/>
      <c r="AL64" s="3"/>
      <c r="AM64" s="3"/>
      <c r="AN64" s="3"/>
      <c r="AO64" s="3"/>
      <c r="AP64" s="45"/>
      <c r="AQ64" s="3"/>
      <c r="AR64" s="3"/>
      <c r="AS64" s="3"/>
      <c r="AT64" s="3"/>
      <c r="AU64" s="3"/>
      <c r="AV64" s="3"/>
    </row>
    <row r="65" spans="2:48" s="142" customFormat="1" ht="12.75" hidden="1" customHeight="1" x14ac:dyDescent="0.35">
      <c r="B65" s="4"/>
      <c r="C65" s="152"/>
      <c r="D65" s="153"/>
      <c r="E65" s="153"/>
      <c r="F65" s="153"/>
      <c r="G65" s="153"/>
      <c r="H65" s="153"/>
      <c r="I65" s="141"/>
      <c r="J65" s="141"/>
      <c r="K65" s="141"/>
      <c r="L65" s="141"/>
      <c r="M65" s="141"/>
      <c r="N65" s="141"/>
      <c r="O65" s="141"/>
      <c r="P65" s="141"/>
      <c r="Q65" s="141"/>
      <c r="R65" s="5"/>
      <c r="S65" s="3"/>
      <c r="T65" s="3"/>
      <c r="U65" s="3"/>
      <c r="V65" s="3"/>
      <c r="W65" s="3"/>
      <c r="X65" s="3"/>
      <c r="Y65" s="3"/>
      <c r="Z65" s="3"/>
      <c r="AA65" s="3"/>
      <c r="AB65" s="3"/>
      <c r="AC65" s="3"/>
      <c r="AD65" s="3"/>
      <c r="AE65" s="3"/>
      <c r="AF65" s="3"/>
      <c r="AG65" s="3"/>
      <c r="AH65" s="3"/>
      <c r="AI65" s="3"/>
      <c r="AJ65" s="3"/>
      <c r="AK65" s="3"/>
      <c r="AL65" s="3"/>
      <c r="AM65" s="3"/>
      <c r="AN65" s="3"/>
      <c r="AO65" s="3"/>
      <c r="AP65" s="45"/>
      <c r="AQ65" s="3"/>
      <c r="AR65" s="3"/>
      <c r="AS65" s="3"/>
      <c r="AT65" s="3"/>
      <c r="AU65" s="3"/>
      <c r="AV65" s="3"/>
    </row>
    <row r="66" spans="2:48" s="142" customFormat="1" ht="12.75" hidden="1" customHeight="1" x14ac:dyDescent="0.35">
      <c r="B66" s="3"/>
      <c r="C66" s="152"/>
      <c r="D66" s="153"/>
      <c r="E66" s="153"/>
      <c r="F66" s="153"/>
      <c r="G66" s="153"/>
      <c r="H66" s="153"/>
      <c r="I66" s="141"/>
      <c r="J66" s="141"/>
      <c r="K66" s="141"/>
      <c r="L66" s="141"/>
      <c r="M66" s="141"/>
      <c r="N66" s="141"/>
      <c r="O66" s="141"/>
      <c r="P66" s="141"/>
      <c r="Q66" s="141"/>
      <c r="R66" s="5"/>
      <c r="S66" s="3"/>
      <c r="T66" s="3"/>
      <c r="U66" s="3"/>
      <c r="V66" s="3"/>
      <c r="W66" s="3"/>
      <c r="X66" s="3"/>
      <c r="Y66" s="3"/>
      <c r="Z66" s="3"/>
      <c r="AA66" s="3"/>
      <c r="AB66" s="3"/>
      <c r="AC66" s="3"/>
      <c r="AD66" s="3"/>
      <c r="AE66" s="3"/>
      <c r="AF66" s="3"/>
      <c r="AG66" s="3"/>
      <c r="AH66" s="3"/>
      <c r="AI66" s="3"/>
      <c r="AJ66" s="3"/>
      <c r="AK66" s="3"/>
      <c r="AL66" s="3"/>
      <c r="AM66" s="3"/>
      <c r="AN66" s="3"/>
      <c r="AO66" s="3"/>
      <c r="AP66" s="45"/>
      <c r="AQ66" s="3"/>
      <c r="AR66" s="3"/>
      <c r="AS66" s="3"/>
      <c r="AT66" s="3"/>
      <c r="AU66" s="3"/>
      <c r="AV66" s="3"/>
    </row>
    <row r="67" spans="2:48" s="142" customFormat="1" ht="12.75" hidden="1" customHeight="1" x14ac:dyDescent="0.35">
      <c r="B67" s="3"/>
      <c r="C67" s="152"/>
      <c r="D67" s="153"/>
      <c r="E67" s="153"/>
      <c r="F67" s="153"/>
      <c r="G67" s="153"/>
      <c r="H67" s="153"/>
      <c r="I67" s="141"/>
      <c r="J67" s="141"/>
      <c r="K67" s="141"/>
      <c r="L67" s="141"/>
      <c r="M67" s="141"/>
      <c r="N67" s="141"/>
      <c r="O67" s="141"/>
      <c r="P67" s="141"/>
      <c r="Q67" s="141"/>
      <c r="R67" s="5"/>
      <c r="S67" s="3"/>
      <c r="T67" s="3"/>
      <c r="U67" s="3"/>
      <c r="V67" s="3"/>
      <c r="W67" s="3"/>
      <c r="X67" s="3"/>
      <c r="Y67" s="3"/>
      <c r="Z67" s="3"/>
      <c r="AA67" s="3"/>
      <c r="AB67" s="3"/>
      <c r="AC67" s="3"/>
      <c r="AD67" s="3"/>
      <c r="AE67" s="3"/>
      <c r="AF67" s="3"/>
      <c r="AG67" s="3"/>
      <c r="AH67" s="3"/>
      <c r="AI67" s="3"/>
      <c r="AJ67" s="3"/>
      <c r="AK67" s="3"/>
      <c r="AL67" s="3"/>
      <c r="AM67" s="3"/>
      <c r="AN67" s="3"/>
      <c r="AO67" s="3"/>
      <c r="AP67" s="45"/>
      <c r="AQ67" s="3"/>
      <c r="AR67" s="3"/>
      <c r="AS67" s="3"/>
      <c r="AT67" s="3"/>
      <c r="AU67" s="3"/>
      <c r="AV67" s="3"/>
    </row>
    <row r="68" spans="2:48" s="142" customFormat="1" ht="12.75" hidden="1" customHeight="1" x14ac:dyDescent="0.35">
      <c r="B68" s="3"/>
      <c r="C68" s="152"/>
      <c r="D68" s="153"/>
      <c r="E68" s="153"/>
      <c r="F68" s="153"/>
      <c r="G68" s="153"/>
      <c r="H68" s="153"/>
      <c r="I68" s="141"/>
      <c r="J68" s="141"/>
      <c r="K68" s="141"/>
      <c r="L68" s="141"/>
      <c r="M68" s="141"/>
      <c r="N68" s="141"/>
      <c r="O68" s="141"/>
      <c r="P68" s="141"/>
      <c r="Q68" s="141"/>
      <c r="R68" s="5"/>
      <c r="S68" s="3"/>
      <c r="T68" s="3"/>
      <c r="U68" s="3"/>
      <c r="V68" s="3"/>
      <c r="W68" s="3"/>
      <c r="X68" s="3"/>
      <c r="Y68" s="3"/>
      <c r="Z68" s="3"/>
      <c r="AA68" s="3"/>
      <c r="AB68" s="3"/>
      <c r="AC68" s="3"/>
      <c r="AD68" s="3"/>
      <c r="AE68" s="3"/>
      <c r="AF68" s="3"/>
      <c r="AG68" s="3"/>
      <c r="AH68" s="3"/>
      <c r="AI68" s="3"/>
      <c r="AJ68" s="3"/>
      <c r="AK68" s="3"/>
      <c r="AL68" s="3"/>
      <c r="AM68" s="3"/>
      <c r="AN68" s="3"/>
      <c r="AO68" s="3"/>
      <c r="AP68" s="45"/>
      <c r="AQ68" s="3"/>
      <c r="AR68" s="3"/>
      <c r="AS68" s="3"/>
      <c r="AT68" s="3"/>
      <c r="AU68" s="3"/>
      <c r="AV68" s="3"/>
    </row>
    <row r="69" spans="2:48" s="142" customFormat="1" ht="12.75" hidden="1" customHeight="1" x14ac:dyDescent="0.35">
      <c r="B69" s="4"/>
      <c r="C69" s="152"/>
      <c r="D69" s="153"/>
      <c r="E69" s="153"/>
      <c r="F69" s="153"/>
      <c r="G69" s="153"/>
      <c r="H69" s="153"/>
      <c r="I69" s="141"/>
      <c r="J69" s="141"/>
      <c r="K69" s="141"/>
      <c r="L69" s="141"/>
      <c r="M69" s="141"/>
      <c r="N69" s="141"/>
      <c r="O69" s="141"/>
      <c r="P69" s="141"/>
      <c r="Q69" s="141"/>
      <c r="R69" s="5"/>
      <c r="S69" s="3"/>
      <c r="T69" s="3"/>
      <c r="U69" s="3"/>
      <c r="V69" s="3"/>
      <c r="W69" s="3"/>
      <c r="X69" s="3"/>
      <c r="Y69" s="3"/>
      <c r="Z69" s="3"/>
      <c r="AA69" s="3"/>
      <c r="AB69" s="3"/>
      <c r="AC69" s="3"/>
      <c r="AD69" s="3"/>
      <c r="AE69" s="3"/>
      <c r="AF69" s="3"/>
      <c r="AG69" s="3"/>
      <c r="AH69" s="3"/>
      <c r="AI69" s="3"/>
      <c r="AJ69" s="3"/>
      <c r="AK69" s="3"/>
      <c r="AL69" s="3"/>
      <c r="AM69" s="3"/>
      <c r="AN69" s="3"/>
      <c r="AO69" s="3"/>
      <c r="AP69" s="45"/>
      <c r="AQ69" s="3"/>
      <c r="AR69" s="3"/>
      <c r="AS69" s="3"/>
      <c r="AT69" s="3"/>
      <c r="AU69" s="3"/>
      <c r="AV69" s="3"/>
    </row>
    <row r="70" spans="2:48" s="142" customFormat="1" ht="12.75" hidden="1" customHeight="1" x14ac:dyDescent="0.35">
      <c r="B70" s="4"/>
      <c r="C70" s="152"/>
      <c r="D70" s="153"/>
      <c r="E70" s="153"/>
      <c r="F70" s="153"/>
      <c r="G70" s="153"/>
      <c r="H70" s="153"/>
      <c r="I70" s="141"/>
      <c r="J70" s="141"/>
      <c r="K70" s="141"/>
      <c r="L70" s="141"/>
      <c r="M70" s="141"/>
      <c r="N70" s="141"/>
      <c r="O70" s="141"/>
      <c r="P70" s="141"/>
      <c r="Q70" s="141"/>
      <c r="R70" s="5"/>
      <c r="S70" s="3"/>
      <c r="T70" s="3"/>
      <c r="U70" s="3"/>
      <c r="V70" s="3"/>
      <c r="W70" s="3"/>
      <c r="X70" s="3"/>
      <c r="Y70" s="3"/>
      <c r="Z70" s="3"/>
      <c r="AA70" s="3"/>
      <c r="AB70" s="3"/>
      <c r="AC70" s="3"/>
      <c r="AD70" s="3"/>
      <c r="AE70" s="3"/>
      <c r="AF70" s="3"/>
      <c r="AG70" s="3"/>
      <c r="AH70" s="3"/>
      <c r="AI70" s="3"/>
      <c r="AJ70" s="3"/>
      <c r="AK70" s="3"/>
      <c r="AL70" s="3"/>
      <c r="AM70" s="3"/>
      <c r="AN70" s="3"/>
      <c r="AO70" s="3"/>
      <c r="AP70" s="45"/>
      <c r="AQ70" s="3"/>
      <c r="AR70" s="3"/>
      <c r="AS70" s="3"/>
      <c r="AT70" s="3"/>
      <c r="AU70" s="3"/>
      <c r="AV70" s="3"/>
    </row>
    <row r="71" spans="2:48" s="142" customFormat="1" ht="12.75" hidden="1" customHeight="1" x14ac:dyDescent="0.35">
      <c r="B71" s="4"/>
      <c r="C71" s="152"/>
      <c r="D71" s="153"/>
      <c r="E71" s="153"/>
      <c r="F71" s="153"/>
      <c r="G71" s="153"/>
      <c r="H71" s="153"/>
      <c r="I71" s="141"/>
      <c r="J71" s="141"/>
      <c r="K71" s="141"/>
      <c r="L71" s="141"/>
      <c r="M71" s="141"/>
      <c r="N71" s="141"/>
      <c r="O71" s="141"/>
      <c r="P71" s="141"/>
      <c r="Q71" s="141"/>
      <c r="R71" s="5"/>
      <c r="S71" s="3"/>
      <c r="T71" s="3"/>
      <c r="U71" s="3"/>
      <c r="V71" s="3"/>
      <c r="W71" s="3"/>
      <c r="X71" s="3"/>
      <c r="Y71" s="3"/>
      <c r="Z71" s="3"/>
      <c r="AA71" s="3"/>
      <c r="AB71" s="3"/>
      <c r="AC71" s="3"/>
      <c r="AD71" s="3"/>
      <c r="AE71" s="3"/>
      <c r="AF71" s="3"/>
      <c r="AG71" s="3"/>
      <c r="AH71" s="3"/>
      <c r="AI71" s="3"/>
      <c r="AJ71" s="3"/>
      <c r="AK71" s="3"/>
      <c r="AL71" s="3"/>
      <c r="AM71" s="3"/>
      <c r="AN71" s="3"/>
      <c r="AO71" s="3"/>
      <c r="AP71" s="45"/>
      <c r="AQ71" s="3"/>
      <c r="AR71" s="3"/>
      <c r="AS71" s="3"/>
      <c r="AT71" s="3"/>
      <c r="AU71" s="3"/>
      <c r="AV71" s="3"/>
    </row>
    <row r="72" spans="2:48" s="142" customFormat="1" ht="12.75" hidden="1" customHeight="1" x14ac:dyDescent="0.35">
      <c r="B72" s="4"/>
      <c r="C72" s="152"/>
      <c r="D72" s="153"/>
      <c r="E72" s="153"/>
      <c r="F72" s="153"/>
      <c r="G72" s="153"/>
      <c r="H72" s="153"/>
      <c r="I72" s="141"/>
      <c r="J72" s="141"/>
      <c r="K72" s="141"/>
      <c r="L72" s="141"/>
      <c r="M72" s="141"/>
      <c r="N72" s="141"/>
      <c r="O72" s="141"/>
      <c r="P72" s="141"/>
      <c r="Q72" s="141"/>
      <c r="R72" s="5"/>
      <c r="S72" s="3"/>
      <c r="T72" s="3"/>
      <c r="U72" s="3"/>
      <c r="V72" s="3"/>
      <c r="W72" s="3"/>
      <c r="X72" s="3"/>
      <c r="Y72" s="3"/>
      <c r="Z72" s="3"/>
      <c r="AA72" s="3"/>
      <c r="AB72" s="3"/>
      <c r="AC72" s="3"/>
      <c r="AD72" s="3"/>
      <c r="AE72" s="3"/>
      <c r="AF72" s="3"/>
      <c r="AG72" s="3"/>
      <c r="AH72" s="3"/>
      <c r="AI72" s="3"/>
      <c r="AJ72" s="3"/>
      <c r="AK72" s="3"/>
      <c r="AL72" s="3"/>
      <c r="AM72" s="3"/>
      <c r="AN72" s="3"/>
      <c r="AO72" s="3"/>
      <c r="AP72" s="45"/>
      <c r="AQ72" s="3"/>
      <c r="AR72" s="3"/>
      <c r="AS72" s="3"/>
      <c r="AT72" s="3"/>
      <c r="AU72" s="3"/>
      <c r="AV72" s="3"/>
    </row>
    <row r="73" spans="2:48" s="142" customFormat="1" ht="12.75" hidden="1" customHeight="1" x14ac:dyDescent="0.35">
      <c r="B73" s="4"/>
      <c r="C73" s="152"/>
      <c r="D73" s="153"/>
      <c r="E73" s="153"/>
      <c r="F73" s="153"/>
      <c r="G73" s="153"/>
      <c r="H73" s="153"/>
      <c r="I73" s="141"/>
      <c r="J73" s="141"/>
      <c r="K73" s="141"/>
      <c r="L73" s="141"/>
      <c r="M73" s="141"/>
      <c r="N73" s="141"/>
      <c r="O73" s="141"/>
      <c r="P73" s="141"/>
      <c r="Q73" s="141"/>
      <c r="R73" s="5"/>
      <c r="S73" s="3"/>
      <c r="T73" s="3"/>
      <c r="U73" s="3"/>
      <c r="V73" s="3"/>
      <c r="W73" s="3"/>
      <c r="X73" s="3"/>
      <c r="Y73" s="3"/>
      <c r="Z73" s="3"/>
      <c r="AA73" s="3"/>
      <c r="AB73" s="3"/>
      <c r="AC73" s="3"/>
      <c r="AD73" s="3"/>
      <c r="AE73" s="3"/>
      <c r="AF73" s="3"/>
      <c r="AG73" s="3"/>
      <c r="AH73" s="3"/>
      <c r="AI73" s="3"/>
      <c r="AJ73" s="3"/>
      <c r="AK73" s="3"/>
      <c r="AL73" s="3"/>
      <c r="AM73" s="3"/>
      <c r="AN73" s="3"/>
      <c r="AO73" s="3"/>
      <c r="AP73" s="45"/>
      <c r="AQ73" s="3"/>
      <c r="AR73" s="3"/>
      <c r="AS73" s="3"/>
      <c r="AT73" s="3"/>
      <c r="AU73" s="3"/>
      <c r="AV73" s="3"/>
    </row>
    <row r="74" spans="2:48" s="142" customFormat="1" ht="12.75" hidden="1" customHeight="1" x14ac:dyDescent="0.35">
      <c r="B74" s="4"/>
      <c r="C74" s="152"/>
      <c r="D74" s="153"/>
      <c r="E74" s="153"/>
      <c r="F74" s="153"/>
      <c r="G74" s="153"/>
      <c r="H74" s="153"/>
      <c r="I74" s="141"/>
      <c r="J74" s="141"/>
      <c r="K74" s="141"/>
      <c r="L74" s="141"/>
      <c r="M74" s="141"/>
      <c r="N74" s="141"/>
      <c r="O74" s="141"/>
      <c r="P74" s="141"/>
      <c r="Q74" s="141"/>
      <c r="R74" s="5"/>
      <c r="S74" s="3"/>
      <c r="T74" s="3"/>
      <c r="U74" s="3"/>
      <c r="V74" s="3"/>
      <c r="W74" s="3"/>
      <c r="X74" s="3"/>
      <c r="Y74" s="3"/>
      <c r="Z74" s="3"/>
      <c r="AA74" s="3"/>
      <c r="AB74" s="3"/>
      <c r="AC74" s="3"/>
      <c r="AD74" s="3"/>
      <c r="AE74" s="3"/>
      <c r="AF74" s="3"/>
      <c r="AG74" s="3"/>
      <c r="AH74" s="3"/>
      <c r="AI74" s="3"/>
      <c r="AJ74" s="3"/>
      <c r="AK74" s="3"/>
      <c r="AL74" s="3"/>
      <c r="AM74" s="3"/>
      <c r="AN74" s="3"/>
      <c r="AO74" s="3"/>
      <c r="AP74" s="45"/>
      <c r="AQ74" s="3"/>
      <c r="AR74" s="3"/>
      <c r="AS74" s="3"/>
      <c r="AT74" s="3"/>
      <c r="AU74" s="3"/>
      <c r="AV74" s="3"/>
    </row>
    <row r="75" spans="2:48" s="142" customFormat="1" ht="12.75" hidden="1" customHeight="1" x14ac:dyDescent="0.35">
      <c r="B75" s="4"/>
      <c r="C75" s="152"/>
      <c r="D75" s="153"/>
      <c r="E75" s="153"/>
      <c r="F75" s="153"/>
      <c r="G75" s="153"/>
      <c r="H75" s="153"/>
      <c r="I75" s="141"/>
      <c r="J75" s="141"/>
      <c r="K75" s="141"/>
      <c r="L75" s="141"/>
      <c r="M75" s="141"/>
      <c r="N75" s="141"/>
      <c r="O75" s="141"/>
      <c r="P75" s="141"/>
      <c r="Q75" s="141"/>
      <c r="R75" s="5"/>
      <c r="S75" s="3"/>
      <c r="T75" s="3"/>
      <c r="U75" s="3"/>
      <c r="V75" s="3"/>
      <c r="W75" s="3"/>
      <c r="X75" s="3"/>
      <c r="Y75" s="3"/>
      <c r="Z75" s="3"/>
      <c r="AA75" s="3"/>
      <c r="AB75" s="3"/>
      <c r="AC75" s="3"/>
      <c r="AD75" s="3"/>
      <c r="AE75" s="3"/>
      <c r="AF75" s="3"/>
      <c r="AG75" s="3"/>
      <c r="AH75" s="3"/>
      <c r="AI75" s="3"/>
      <c r="AJ75" s="3"/>
      <c r="AK75" s="3"/>
      <c r="AL75" s="3"/>
      <c r="AM75" s="3"/>
      <c r="AN75" s="3"/>
      <c r="AO75" s="3"/>
      <c r="AP75" s="45"/>
      <c r="AQ75" s="3"/>
      <c r="AR75" s="3"/>
      <c r="AS75" s="3"/>
      <c r="AT75" s="3"/>
      <c r="AU75" s="3"/>
      <c r="AV75" s="3"/>
    </row>
    <row r="76" spans="2:48" s="142" customFormat="1" ht="12.75" hidden="1" customHeight="1" x14ac:dyDescent="0.35">
      <c r="B76" s="4"/>
      <c r="C76" s="152"/>
      <c r="D76" s="153"/>
      <c r="E76" s="153"/>
      <c r="F76" s="153"/>
      <c r="G76" s="153"/>
      <c r="H76" s="153"/>
      <c r="I76" s="141"/>
      <c r="J76" s="141"/>
      <c r="K76" s="141"/>
      <c r="L76" s="141"/>
      <c r="M76" s="141"/>
      <c r="N76" s="141"/>
      <c r="O76" s="141"/>
      <c r="P76" s="141"/>
      <c r="Q76" s="141"/>
      <c r="R76" s="5"/>
      <c r="S76" s="3"/>
      <c r="T76" s="3"/>
      <c r="U76" s="3"/>
      <c r="V76" s="3"/>
      <c r="W76" s="3"/>
      <c r="X76" s="3"/>
      <c r="Y76" s="3"/>
      <c r="Z76" s="3"/>
      <c r="AA76" s="3"/>
      <c r="AB76" s="3"/>
      <c r="AC76" s="3"/>
      <c r="AD76" s="3"/>
      <c r="AE76" s="3"/>
      <c r="AF76" s="3"/>
      <c r="AG76" s="3"/>
      <c r="AH76" s="3"/>
      <c r="AI76" s="3"/>
      <c r="AJ76" s="3"/>
      <c r="AK76" s="3"/>
      <c r="AL76" s="3"/>
      <c r="AM76" s="3"/>
      <c r="AN76" s="3"/>
      <c r="AO76" s="3"/>
      <c r="AP76" s="45"/>
      <c r="AQ76" s="3"/>
      <c r="AR76" s="3"/>
      <c r="AS76" s="3"/>
      <c r="AT76" s="3"/>
      <c r="AU76" s="3"/>
      <c r="AV76" s="3"/>
    </row>
    <row r="77" spans="2:48" s="142" customFormat="1" ht="12.75" hidden="1" customHeight="1" x14ac:dyDescent="0.35">
      <c r="B77" s="4"/>
      <c r="C77" s="3"/>
      <c r="D77" s="3"/>
      <c r="E77" s="3"/>
      <c r="F77" s="3"/>
      <c r="G77" s="3"/>
      <c r="H77" s="3"/>
      <c r="I77" s="5"/>
      <c r="J77" s="5"/>
      <c r="K77" s="5"/>
      <c r="L77" s="5"/>
      <c r="M77" s="5"/>
      <c r="N77" s="5"/>
      <c r="O77" s="5"/>
      <c r="P77" s="5"/>
      <c r="Q77" s="5"/>
      <c r="R77" s="5"/>
      <c r="S77" s="3"/>
      <c r="T77" s="3"/>
      <c r="U77" s="3"/>
      <c r="V77" s="3"/>
      <c r="W77" s="3"/>
      <c r="X77" s="3"/>
      <c r="Y77" s="3"/>
      <c r="Z77" s="3"/>
      <c r="AA77" s="3"/>
      <c r="AB77" s="3"/>
      <c r="AC77" s="3"/>
      <c r="AD77" s="3"/>
      <c r="AE77" s="3"/>
      <c r="AF77" s="3"/>
      <c r="AG77" s="3"/>
      <c r="AH77" s="3"/>
      <c r="AI77" s="3"/>
      <c r="AJ77" s="3"/>
      <c r="AK77" s="3"/>
      <c r="AL77" s="3"/>
      <c r="AM77" s="3"/>
      <c r="AN77" s="3"/>
      <c r="AO77" s="3"/>
      <c r="AP77" s="45"/>
      <c r="AQ77" s="3"/>
      <c r="AR77" s="3"/>
      <c r="AS77" s="3"/>
      <c r="AT77" s="3"/>
      <c r="AU77" s="3"/>
      <c r="AV77" s="3"/>
    </row>
    <row r="78" spans="2:48" s="142" customFormat="1" ht="12.75" hidden="1" customHeight="1" x14ac:dyDescent="0.35">
      <c r="B78" s="4"/>
      <c r="C78" s="3"/>
      <c r="D78" s="3"/>
      <c r="E78" s="3"/>
      <c r="F78" s="3"/>
      <c r="G78" s="3"/>
      <c r="H78" s="3"/>
      <c r="I78" s="5"/>
      <c r="J78" s="5"/>
      <c r="K78" s="5"/>
      <c r="L78" s="5"/>
      <c r="M78" s="5"/>
      <c r="N78" s="5"/>
      <c r="O78" s="5"/>
      <c r="P78" s="5"/>
      <c r="Q78" s="5"/>
      <c r="R78" s="5"/>
      <c r="S78" s="3"/>
      <c r="T78" s="3"/>
      <c r="U78" s="3"/>
      <c r="V78" s="3"/>
      <c r="W78" s="3"/>
      <c r="X78" s="3"/>
      <c r="Y78" s="3"/>
      <c r="Z78" s="3"/>
      <c r="AA78" s="3"/>
      <c r="AB78" s="3"/>
      <c r="AC78" s="3"/>
      <c r="AD78" s="3"/>
      <c r="AE78" s="3"/>
      <c r="AF78" s="3"/>
      <c r="AG78" s="3"/>
      <c r="AH78" s="3"/>
      <c r="AI78" s="3"/>
      <c r="AJ78" s="3"/>
      <c r="AK78" s="3"/>
      <c r="AL78" s="3"/>
      <c r="AM78" s="3"/>
      <c r="AN78" s="3"/>
      <c r="AO78" s="3"/>
      <c r="AP78" s="45"/>
      <c r="AQ78" s="3"/>
      <c r="AR78" s="3"/>
      <c r="AS78" s="3"/>
      <c r="AT78" s="3"/>
      <c r="AU78" s="3"/>
      <c r="AV78" s="3"/>
    </row>
    <row r="79" spans="2:48" s="142" customFormat="1" ht="12.75" hidden="1" customHeight="1" x14ac:dyDescent="0.35">
      <c r="B79" s="3"/>
      <c r="C79" s="3"/>
      <c r="D79" s="3"/>
      <c r="E79" s="3"/>
      <c r="F79" s="3"/>
      <c r="G79" s="3"/>
      <c r="H79" s="3"/>
      <c r="I79" s="5"/>
      <c r="J79" s="5"/>
      <c r="K79" s="5"/>
      <c r="L79" s="5"/>
      <c r="M79" s="5"/>
      <c r="N79" s="5"/>
      <c r="O79" s="5"/>
      <c r="P79" s="5"/>
      <c r="Q79" s="5"/>
      <c r="R79" s="5"/>
      <c r="S79" s="3"/>
      <c r="T79" s="3"/>
      <c r="U79" s="3"/>
      <c r="V79" s="3"/>
      <c r="W79" s="3"/>
      <c r="X79" s="3"/>
      <c r="Y79" s="3"/>
      <c r="Z79" s="3"/>
      <c r="AA79" s="3"/>
      <c r="AB79" s="3"/>
      <c r="AC79" s="3"/>
      <c r="AD79" s="3"/>
      <c r="AE79" s="3"/>
      <c r="AF79" s="3"/>
      <c r="AG79" s="3"/>
      <c r="AH79" s="3"/>
      <c r="AI79" s="3"/>
      <c r="AJ79" s="3"/>
      <c r="AK79" s="3"/>
      <c r="AL79" s="3"/>
      <c r="AM79" s="3"/>
      <c r="AN79" s="3"/>
      <c r="AO79" s="3"/>
      <c r="AP79" s="45"/>
      <c r="AQ79" s="3"/>
      <c r="AR79" s="3"/>
      <c r="AS79" s="3"/>
      <c r="AT79" s="3"/>
      <c r="AU79" s="3"/>
      <c r="AV79" s="3"/>
    </row>
    <row r="80" spans="2:48" s="142" customFormat="1" ht="12.75" hidden="1" customHeight="1" x14ac:dyDescent="0.35">
      <c r="B80" s="3"/>
      <c r="C80" s="154" t="s">
        <v>615</v>
      </c>
      <c r="D80" s="155"/>
      <c r="E80" s="3"/>
      <c r="F80" s="3"/>
      <c r="G80" s="3"/>
      <c r="H80" s="3"/>
      <c r="I80" s="5"/>
      <c r="J80" s="5"/>
      <c r="K80" s="5"/>
      <c r="L80" s="5"/>
      <c r="M80" s="5"/>
      <c r="N80" s="5"/>
      <c r="O80" s="5"/>
      <c r="P80" s="5"/>
      <c r="Q80" s="5"/>
      <c r="R80" s="5"/>
      <c r="S80" s="3"/>
      <c r="T80" s="3"/>
      <c r="U80" s="3"/>
      <c r="V80" s="3"/>
      <c r="W80" s="3"/>
      <c r="X80" s="3"/>
      <c r="Y80" s="3"/>
      <c r="Z80" s="3"/>
      <c r="AA80" s="3"/>
      <c r="AB80" s="3"/>
      <c r="AC80" s="3"/>
      <c r="AD80" s="3"/>
      <c r="AE80" s="3"/>
      <c r="AF80" s="3"/>
      <c r="AG80" s="3"/>
      <c r="AH80" s="3"/>
      <c r="AI80" s="3"/>
      <c r="AJ80" s="3"/>
      <c r="AK80" s="3"/>
      <c r="AL80" s="3"/>
      <c r="AM80" s="3"/>
      <c r="AN80" s="3"/>
      <c r="AO80" s="3"/>
      <c r="AP80" s="45"/>
      <c r="AQ80" s="3"/>
      <c r="AR80" s="3"/>
      <c r="AS80" s="3"/>
      <c r="AT80" s="3"/>
      <c r="AU80" s="3"/>
      <c r="AV80" s="3"/>
    </row>
    <row r="81" spans="2:48" s="142" customFormat="1" ht="15.75" hidden="1" customHeight="1" x14ac:dyDescent="0.35">
      <c r="B81" s="3"/>
      <c r="C81" s="150"/>
      <c r="D81" s="151"/>
      <c r="E81" s="151"/>
      <c r="F81" s="151"/>
      <c r="G81" s="151"/>
      <c r="H81" s="151"/>
      <c r="I81" s="140"/>
      <c r="J81" s="140"/>
      <c r="K81" s="140"/>
      <c r="L81" s="140"/>
      <c r="M81" s="140"/>
      <c r="N81" s="140"/>
      <c r="O81" s="140"/>
      <c r="P81" s="140"/>
      <c r="Q81" s="140"/>
      <c r="R81" s="5"/>
      <c r="S81" s="3"/>
      <c r="T81" s="3"/>
      <c r="U81" s="3"/>
      <c r="V81" s="3"/>
      <c r="W81" s="3"/>
      <c r="X81" s="3"/>
      <c r="Y81" s="3"/>
      <c r="Z81" s="3"/>
      <c r="AA81" s="3"/>
      <c r="AB81" s="3"/>
      <c r="AC81" s="3"/>
      <c r="AD81" s="3"/>
      <c r="AE81" s="3"/>
      <c r="AF81" s="3"/>
      <c r="AG81" s="3"/>
      <c r="AH81" s="3"/>
      <c r="AI81" s="3"/>
      <c r="AJ81" s="3"/>
      <c r="AK81" s="3"/>
      <c r="AL81" s="3"/>
      <c r="AM81" s="3"/>
      <c r="AN81" s="3"/>
      <c r="AO81" s="3"/>
      <c r="AP81" s="45"/>
      <c r="AQ81" s="3"/>
      <c r="AR81" s="3"/>
      <c r="AS81" s="3"/>
      <c r="AT81" s="3"/>
      <c r="AU81" s="3"/>
      <c r="AV81" s="3"/>
    </row>
    <row r="82" spans="2:48" s="142" customFormat="1" ht="12.75" hidden="1" customHeight="1" x14ac:dyDescent="0.35">
      <c r="B82" s="3"/>
      <c r="C82" s="152"/>
      <c r="D82" s="153"/>
      <c r="E82" s="153"/>
      <c r="F82" s="153"/>
      <c r="G82" s="153"/>
      <c r="H82" s="153"/>
      <c r="I82" s="141"/>
      <c r="J82" s="141"/>
      <c r="K82" s="141"/>
      <c r="L82" s="141"/>
      <c r="M82" s="141"/>
      <c r="N82" s="141"/>
      <c r="O82" s="141"/>
      <c r="P82" s="141"/>
      <c r="Q82" s="141"/>
      <c r="R82" s="5"/>
      <c r="S82" s="3"/>
      <c r="T82" s="3"/>
      <c r="U82" s="3"/>
      <c r="V82" s="3"/>
      <c r="W82" s="3"/>
      <c r="X82" s="3"/>
      <c r="Y82" s="3"/>
      <c r="Z82" s="3"/>
      <c r="AA82" s="3"/>
      <c r="AB82" s="3"/>
      <c r="AC82" s="3"/>
      <c r="AD82" s="3"/>
      <c r="AE82" s="3"/>
      <c r="AF82" s="3"/>
      <c r="AG82" s="3"/>
      <c r="AH82" s="3"/>
      <c r="AI82" s="3"/>
      <c r="AJ82" s="3"/>
      <c r="AK82" s="3"/>
      <c r="AL82" s="3"/>
      <c r="AM82" s="3"/>
      <c r="AN82" s="3"/>
      <c r="AO82" s="3"/>
      <c r="AP82" s="45"/>
      <c r="AQ82" s="3"/>
      <c r="AR82" s="3"/>
      <c r="AS82" s="3"/>
      <c r="AT82" s="3"/>
      <c r="AU82" s="3"/>
      <c r="AV82" s="3"/>
    </row>
    <row r="83" spans="2:48" s="142" customFormat="1" ht="12.75" hidden="1" customHeight="1" x14ac:dyDescent="0.35">
      <c r="B83" s="3"/>
      <c r="C83" s="152"/>
      <c r="D83" s="153"/>
      <c r="E83" s="153"/>
      <c r="F83" s="153"/>
      <c r="G83" s="153"/>
      <c r="H83" s="153"/>
      <c r="I83" s="141"/>
      <c r="J83" s="141"/>
      <c r="K83" s="141"/>
      <c r="L83" s="141"/>
      <c r="M83" s="141"/>
      <c r="N83" s="141"/>
      <c r="O83" s="141"/>
      <c r="P83" s="141"/>
      <c r="Q83" s="141"/>
      <c r="R83" s="5"/>
      <c r="S83" s="3"/>
      <c r="T83" s="3"/>
      <c r="U83" s="3"/>
      <c r="V83" s="3"/>
      <c r="W83" s="3"/>
      <c r="X83" s="3"/>
      <c r="Y83" s="3"/>
      <c r="Z83" s="3"/>
      <c r="AA83" s="3"/>
      <c r="AB83" s="3"/>
      <c r="AC83" s="3"/>
      <c r="AD83" s="3"/>
      <c r="AE83" s="3"/>
      <c r="AF83" s="3"/>
      <c r="AG83" s="3"/>
      <c r="AH83" s="3"/>
      <c r="AI83" s="3"/>
      <c r="AJ83" s="3"/>
      <c r="AK83" s="3"/>
      <c r="AL83" s="3"/>
      <c r="AM83" s="3"/>
      <c r="AN83" s="3"/>
      <c r="AO83" s="3"/>
      <c r="AP83" s="45"/>
      <c r="AQ83" s="3"/>
      <c r="AR83" s="3"/>
      <c r="AS83" s="3"/>
      <c r="AT83" s="3"/>
      <c r="AU83" s="3"/>
      <c r="AV83" s="3"/>
    </row>
    <row r="84" spans="2:48" s="142" customFormat="1" ht="12.75" hidden="1" customHeight="1" x14ac:dyDescent="0.35">
      <c r="B84" s="3"/>
      <c r="C84" s="152"/>
      <c r="D84" s="153"/>
      <c r="E84" s="153"/>
      <c r="F84" s="153"/>
      <c r="G84" s="153"/>
      <c r="H84" s="153"/>
      <c r="I84" s="141"/>
      <c r="J84" s="141"/>
      <c r="K84" s="141"/>
      <c r="L84" s="141"/>
      <c r="M84" s="141"/>
      <c r="N84" s="141"/>
      <c r="O84" s="141"/>
      <c r="P84" s="141"/>
      <c r="Q84" s="141"/>
      <c r="R84" s="5"/>
      <c r="S84" s="3"/>
      <c r="T84" s="3"/>
      <c r="U84" s="3"/>
      <c r="V84" s="3"/>
      <c r="W84" s="3"/>
      <c r="X84" s="3"/>
      <c r="Y84" s="3"/>
      <c r="Z84" s="3"/>
      <c r="AA84" s="3"/>
      <c r="AB84" s="3"/>
      <c r="AC84" s="3"/>
      <c r="AD84" s="3"/>
      <c r="AE84" s="3"/>
      <c r="AF84" s="3"/>
      <c r="AG84" s="3"/>
      <c r="AH84" s="3"/>
      <c r="AI84" s="3"/>
      <c r="AJ84" s="3"/>
      <c r="AK84" s="3"/>
      <c r="AL84" s="3"/>
      <c r="AM84" s="3"/>
      <c r="AN84" s="3"/>
      <c r="AO84" s="3"/>
      <c r="AP84" s="45"/>
      <c r="AQ84" s="3"/>
      <c r="AR84" s="3"/>
      <c r="AS84" s="3"/>
      <c r="AT84" s="3"/>
      <c r="AU84" s="3"/>
      <c r="AV84" s="3"/>
    </row>
    <row r="85" spans="2:48" s="142" customFormat="1" ht="12.75" hidden="1" customHeight="1" x14ac:dyDescent="0.35">
      <c r="B85" s="3"/>
      <c r="C85" s="152"/>
      <c r="D85" s="153"/>
      <c r="E85" s="153"/>
      <c r="F85" s="153"/>
      <c r="G85" s="153"/>
      <c r="H85" s="153"/>
      <c r="I85" s="141"/>
      <c r="J85" s="141"/>
      <c r="K85" s="141"/>
      <c r="L85" s="141"/>
      <c r="M85" s="141"/>
      <c r="N85" s="141"/>
      <c r="O85" s="141"/>
      <c r="P85" s="141"/>
      <c r="Q85" s="141"/>
      <c r="R85" s="5"/>
      <c r="S85" s="3"/>
      <c r="T85" s="3"/>
      <c r="U85" s="3"/>
      <c r="V85" s="3"/>
      <c r="W85" s="3"/>
      <c r="X85" s="3"/>
      <c r="Y85" s="3"/>
      <c r="Z85" s="3"/>
      <c r="AA85" s="3"/>
      <c r="AB85" s="3"/>
      <c r="AC85" s="3"/>
      <c r="AD85" s="3"/>
      <c r="AE85" s="3"/>
      <c r="AF85" s="3"/>
      <c r="AG85" s="3"/>
      <c r="AH85" s="3"/>
      <c r="AI85" s="3"/>
      <c r="AJ85" s="3"/>
      <c r="AK85" s="3"/>
      <c r="AL85" s="3"/>
      <c r="AM85" s="3"/>
      <c r="AN85" s="3"/>
      <c r="AO85" s="3"/>
      <c r="AP85" s="45"/>
      <c r="AQ85" s="3"/>
      <c r="AR85" s="3"/>
      <c r="AS85" s="3"/>
      <c r="AT85" s="3"/>
      <c r="AU85" s="3"/>
      <c r="AV85" s="3"/>
    </row>
    <row r="86" spans="2:48" s="142" customFormat="1" x14ac:dyDescent="0.35">
      <c r="B86" s="3"/>
      <c r="C86" s="3"/>
      <c r="D86" s="3"/>
      <c r="E86" s="3"/>
      <c r="F86" s="3"/>
      <c r="G86" s="3"/>
      <c r="H86" s="3"/>
      <c r="I86" s="5"/>
      <c r="J86" s="5"/>
      <c r="K86" s="5"/>
      <c r="L86" s="5"/>
      <c r="M86" s="5"/>
      <c r="N86" s="5"/>
      <c r="O86" s="5"/>
      <c r="P86" s="5"/>
      <c r="Q86" s="5"/>
      <c r="R86" s="5"/>
      <c r="S86" s="3"/>
      <c r="T86" s="3"/>
      <c r="U86" s="3"/>
      <c r="V86" s="3"/>
      <c r="W86" s="3"/>
      <c r="X86" s="3"/>
      <c r="Y86" s="3"/>
      <c r="Z86" s="3"/>
      <c r="AA86" s="3"/>
      <c r="AB86" s="3"/>
      <c r="AC86" s="3"/>
      <c r="AD86" s="3"/>
      <c r="AE86" s="3"/>
      <c r="AF86" s="3"/>
      <c r="AG86" s="3"/>
      <c r="AH86" s="3"/>
      <c r="AI86" s="3"/>
      <c r="AJ86" s="3"/>
      <c r="AK86" s="3"/>
      <c r="AL86" s="3"/>
      <c r="AM86" s="3"/>
      <c r="AN86" s="3"/>
      <c r="AO86" s="3"/>
      <c r="AP86" s="45"/>
      <c r="AQ86" s="3"/>
      <c r="AR86" s="3"/>
      <c r="AS86" s="3"/>
      <c r="AT86" s="3"/>
      <c r="AU86" s="3"/>
      <c r="AV86" s="3"/>
    </row>
    <row r="87" spans="2:48" s="142" customFormat="1" x14ac:dyDescent="0.35">
      <c r="B87" s="3"/>
      <c r="C87" s="3"/>
      <c r="D87" s="3"/>
      <c r="E87" s="3"/>
      <c r="F87" s="3"/>
      <c r="G87" s="3"/>
      <c r="H87" s="3"/>
      <c r="I87" s="5"/>
      <c r="J87" s="5"/>
      <c r="K87" s="5"/>
      <c r="L87" s="5"/>
      <c r="M87" s="5"/>
      <c r="N87" s="5"/>
      <c r="O87" s="5"/>
      <c r="P87" s="5"/>
      <c r="Q87" s="5"/>
      <c r="R87" s="5"/>
      <c r="S87" s="3"/>
      <c r="T87" s="3"/>
      <c r="U87" s="3"/>
      <c r="V87" s="3"/>
      <c r="W87" s="3"/>
      <c r="X87" s="3"/>
      <c r="Y87" s="3"/>
      <c r="Z87" s="3"/>
      <c r="AA87" s="3"/>
      <c r="AB87" s="3"/>
      <c r="AC87" s="3"/>
      <c r="AD87" s="3"/>
      <c r="AE87" s="3"/>
      <c r="AF87" s="3"/>
      <c r="AG87" s="3"/>
      <c r="AH87" s="3"/>
      <c r="AI87" s="3"/>
      <c r="AJ87" s="3"/>
      <c r="AK87" s="3"/>
      <c r="AL87" s="3"/>
      <c r="AM87" s="3"/>
      <c r="AN87" s="3"/>
      <c r="AO87" s="3"/>
      <c r="AP87" s="45"/>
      <c r="AQ87" s="3"/>
      <c r="AR87" s="3"/>
      <c r="AS87" s="3"/>
      <c r="AT87" s="3"/>
      <c r="AU87" s="3"/>
      <c r="AV87" s="3"/>
    </row>
    <row r="88" spans="2:48" s="142" customFormat="1" x14ac:dyDescent="0.35">
      <c r="B88" s="3"/>
      <c r="C88" s="3"/>
      <c r="D88" s="3"/>
      <c r="E88" s="3"/>
      <c r="F88" s="3"/>
      <c r="G88" s="3"/>
      <c r="H88" s="3"/>
      <c r="I88" s="5"/>
      <c r="J88" s="5"/>
      <c r="K88" s="5"/>
      <c r="L88" s="5"/>
      <c r="M88" s="5"/>
      <c r="N88" s="5"/>
      <c r="O88" s="5"/>
      <c r="P88" s="5"/>
      <c r="Q88" s="5"/>
      <c r="R88" s="5"/>
      <c r="S88" s="3"/>
      <c r="T88" s="3"/>
      <c r="U88" s="3"/>
      <c r="V88" s="3"/>
      <c r="W88" s="3"/>
      <c r="X88" s="3"/>
      <c r="Y88" s="3"/>
      <c r="Z88" s="3"/>
      <c r="AA88" s="3"/>
      <c r="AB88" s="3"/>
      <c r="AC88" s="3"/>
      <c r="AD88" s="3"/>
      <c r="AE88" s="3"/>
      <c r="AF88" s="3"/>
      <c r="AG88" s="3"/>
      <c r="AH88" s="3"/>
      <c r="AI88" s="3"/>
      <c r="AJ88" s="3"/>
      <c r="AK88" s="3"/>
      <c r="AL88" s="3"/>
      <c r="AM88" s="3"/>
      <c r="AN88" s="3"/>
      <c r="AO88" s="3"/>
      <c r="AP88" s="45"/>
      <c r="AQ88" s="3"/>
      <c r="AR88" s="3"/>
      <c r="AS88" s="3"/>
      <c r="AT88" s="3"/>
      <c r="AU88" s="3"/>
      <c r="AV88" s="3"/>
    </row>
    <row r="89" spans="2:48" s="142" customFormat="1" x14ac:dyDescent="0.35">
      <c r="B89" s="3"/>
      <c r="C89" s="3"/>
      <c r="D89" s="3"/>
      <c r="E89" s="3"/>
      <c r="F89" s="3"/>
      <c r="G89" s="3"/>
      <c r="H89" s="3"/>
      <c r="I89" s="5"/>
      <c r="J89" s="5"/>
      <c r="K89" s="5"/>
      <c r="L89" s="5"/>
      <c r="M89" s="5"/>
      <c r="N89" s="5"/>
      <c r="O89" s="5"/>
      <c r="P89" s="5"/>
      <c r="Q89" s="5"/>
      <c r="R89" s="5"/>
      <c r="S89" s="3"/>
      <c r="T89" s="3"/>
      <c r="U89" s="3"/>
      <c r="V89" s="3"/>
      <c r="W89" s="3"/>
      <c r="X89" s="3"/>
      <c r="Y89" s="3"/>
      <c r="Z89" s="3"/>
      <c r="AA89" s="3"/>
      <c r="AB89" s="3"/>
      <c r="AC89" s="3"/>
      <c r="AD89" s="3"/>
      <c r="AE89" s="3"/>
      <c r="AF89" s="3"/>
      <c r="AG89" s="3"/>
      <c r="AH89" s="3"/>
      <c r="AI89" s="3"/>
      <c r="AJ89" s="3"/>
      <c r="AK89" s="3"/>
      <c r="AL89" s="3"/>
      <c r="AM89" s="3"/>
      <c r="AN89" s="3"/>
      <c r="AO89" s="3"/>
      <c r="AP89" s="45"/>
      <c r="AQ89" s="3"/>
      <c r="AR89" s="3"/>
      <c r="AS89" s="3"/>
      <c r="AT89" s="3"/>
      <c r="AU89" s="3"/>
      <c r="AV89" s="3"/>
    </row>
    <row r="90" spans="2:48" s="142" customFormat="1" x14ac:dyDescent="0.35">
      <c r="B90" s="3"/>
      <c r="C90" s="3"/>
      <c r="D90" s="3"/>
      <c r="E90" s="3"/>
      <c r="F90" s="3"/>
      <c r="G90" s="3"/>
      <c r="H90" s="3"/>
      <c r="I90" s="5"/>
      <c r="J90" s="5"/>
      <c r="K90" s="5"/>
      <c r="L90" s="5"/>
      <c r="M90" s="5"/>
      <c r="N90" s="5"/>
      <c r="O90" s="5"/>
      <c r="P90" s="5"/>
      <c r="Q90" s="5"/>
      <c r="R90" s="5"/>
      <c r="S90" s="3"/>
      <c r="T90" s="3"/>
      <c r="U90" s="3"/>
      <c r="V90" s="3"/>
      <c r="W90" s="3"/>
      <c r="X90" s="3"/>
      <c r="Y90" s="3"/>
      <c r="Z90" s="3"/>
      <c r="AA90" s="3"/>
      <c r="AB90" s="3"/>
      <c r="AC90" s="3"/>
      <c r="AD90" s="3"/>
      <c r="AE90" s="3"/>
      <c r="AF90" s="3"/>
      <c r="AG90" s="3"/>
      <c r="AH90" s="3"/>
      <c r="AI90" s="3"/>
      <c r="AJ90" s="3"/>
      <c r="AK90" s="3"/>
      <c r="AL90" s="3"/>
      <c r="AM90" s="3"/>
      <c r="AN90" s="3"/>
      <c r="AO90" s="3"/>
      <c r="AP90" s="45"/>
      <c r="AQ90" s="3"/>
      <c r="AR90" s="3"/>
      <c r="AS90" s="3"/>
      <c r="AT90" s="3"/>
      <c r="AU90" s="3"/>
      <c r="AV90" s="3"/>
    </row>
    <row r="91" spans="2:48" s="142" customFormat="1" x14ac:dyDescent="0.35">
      <c r="B91" s="3"/>
      <c r="C91" s="3"/>
      <c r="D91" s="3"/>
      <c r="E91" s="3"/>
      <c r="F91" s="3"/>
      <c r="G91" s="3"/>
      <c r="H91" s="3"/>
      <c r="I91" s="5"/>
      <c r="J91" s="5"/>
      <c r="K91" s="5"/>
      <c r="L91" s="5"/>
      <c r="M91" s="5"/>
      <c r="N91" s="5"/>
      <c r="O91" s="5"/>
      <c r="P91" s="5"/>
      <c r="Q91" s="5"/>
      <c r="R91" s="5"/>
      <c r="S91" s="3"/>
      <c r="T91" s="3"/>
      <c r="U91" s="3"/>
      <c r="V91" s="3"/>
      <c r="W91" s="3"/>
      <c r="X91" s="3"/>
      <c r="Y91" s="3"/>
      <c r="Z91" s="3"/>
      <c r="AA91" s="3"/>
      <c r="AB91" s="3"/>
      <c r="AC91" s="3"/>
      <c r="AD91" s="3"/>
      <c r="AE91" s="3"/>
      <c r="AF91" s="3"/>
      <c r="AG91" s="3"/>
      <c r="AH91" s="3"/>
      <c r="AI91" s="3"/>
      <c r="AJ91" s="3"/>
      <c r="AK91" s="3"/>
      <c r="AL91" s="3"/>
      <c r="AM91" s="3"/>
      <c r="AN91" s="3"/>
      <c r="AO91" s="3"/>
      <c r="AP91" s="45"/>
      <c r="AQ91" s="3"/>
      <c r="AR91" s="3"/>
      <c r="AS91" s="3"/>
      <c r="AT91" s="3"/>
      <c r="AU91" s="3"/>
      <c r="AV91" s="3"/>
    </row>
    <row r="92" spans="2:48" s="142" customFormat="1" x14ac:dyDescent="0.35">
      <c r="B92" s="3"/>
      <c r="C92" s="3"/>
      <c r="D92" s="3"/>
      <c r="E92" s="3"/>
      <c r="F92" s="3"/>
      <c r="G92" s="3"/>
      <c r="H92" s="3"/>
      <c r="I92" s="5"/>
      <c r="J92" s="5"/>
      <c r="K92" s="5"/>
      <c r="L92" s="5"/>
      <c r="M92" s="5"/>
      <c r="N92" s="5"/>
      <c r="O92" s="5"/>
      <c r="P92" s="5"/>
      <c r="Q92" s="5"/>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row>
    <row r="93" spans="2:48" s="142" customFormat="1" x14ac:dyDescent="0.35">
      <c r="B93" s="3"/>
      <c r="C93" s="3"/>
      <c r="D93" s="3"/>
      <c r="E93" s="3"/>
      <c r="F93" s="3"/>
      <c r="G93" s="3"/>
      <c r="H93" s="3"/>
      <c r="I93" s="5"/>
      <c r="J93" s="5"/>
      <c r="K93" s="5"/>
      <c r="L93" s="5"/>
      <c r="M93" s="5"/>
      <c r="N93" s="5"/>
      <c r="O93" s="5"/>
      <c r="P93" s="5"/>
      <c r="Q93" s="5"/>
      <c r="S93" s="3"/>
      <c r="T93" s="3"/>
      <c r="U93" s="3"/>
      <c r="V93" s="3"/>
      <c r="W93" s="3"/>
      <c r="X93" s="3"/>
      <c r="Y93" s="3"/>
      <c r="Z93" s="3"/>
      <c r="AA93" s="3"/>
      <c r="AB93" s="3"/>
      <c r="AC93" s="3"/>
      <c r="AD93" s="3"/>
      <c r="AE93" s="3"/>
      <c r="AF93" s="3"/>
      <c r="AG93" s="3"/>
      <c r="AH93" s="3"/>
      <c r="AI93" s="3"/>
      <c r="AJ93" s="3"/>
      <c r="AK93" s="3"/>
      <c r="AL93" s="3"/>
      <c r="AM93" s="3"/>
      <c r="AN93" s="45"/>
      <c r="AO93" s="3"/>
      <c r="AP93" s="3"/>
      <c r="AQ93" s="3"/>
      <c r="AR93" s="3"/>
      <c r="AS93" s="3"/>
      <c r="AT93" s="3"/>
    </row>
    <row r="94" spans="2:48" s="142" customFormat="1" x14ac:dyDescent="0.35">
      <c r="B94" s="3"/>
      <c r="C94" s="3"/>
      <c r="D94" s="3"/>
      <c r="E94" s="3"/>
      <c r="F94" s="3"/>
      <c r="G94" s="3"/>
      <c r="H94" s="3"/>
      <c r="I94" s="5"/>
      <c r="J94" s="5"/>
      <c r="K94" s="5"/>
      <c r="L94" s="5"/>
      <c r="M94" s="5"/>
      <c r="N94" s="5"/>
      <c r="O94" s="5"/>
      <c r="P94" s="5"/>
      <c r="Q94" s="5"/>
      <c r="S94" s="3"/>
      <c r="T94" s="3"/>
      <c r="U94" s="3"/>
      <c r="V94" s="3"/>
      <c r="W94" s="3"/>
      <c r="X94" s="3"/>
      <c r="Y94" s="3"/>
      <c r="Z94" s="3"/>
      <c r="AA94" s="3"/>
      <c r="AB94" s="3"/>
      <c r="AC94" s="3"/>
      <c r="AD94" s="3"/>
      <c r="AE94" s="3"/>
      <c r="AF94" s="3"/>
      <c r="AG94" s="3"/>
      <c r="AH94" s="3"/>
      <c r="AI94" s="3"/>
      <c r="AJ94" s="3"/>
      <c r="AK94" s="3"/>
      <c r="AL94" s="3"/>
      <c r="AM94" s="3"/>
      <c r="AN94" s="45"/>
      <c r="AO94" s="3"/>
      <c r="AP94" s="3"/>
      <c r="AQ94" s="3"/>
      <c r="AR94" s="3"/>
      <c r="AS94" s="3"/>
      <c r="AT94" s="3"/>
    </row>
    <row r="95" spans="2:48" s="142" customFormat="1" x14ac:dyDescent="0.35">
      <c r="B95" s="3"/>
      <c r="C95" s="3"/>
      <c r="D95" s="3"/>
      <c r="E95" s="3"/>
      <c r="F95" s="3"/>
      <c r="G95" s="3"/>
      <c r="H95" s="3"/>
      <c r="I95" s="5"/>
      <c r="J95" s="5"/>
      <c r="K95" s="5"/>
      <c r="L95" s="5"/>
      <c r="M95" s="5"/>
      <c r="N95" s="5"/>
      <c r="O95" s="5"/>
      <c r="P95" s="5"/>
      <c r="Q95" s="5"/>
      <c r="S95" s="3"/>
      <c r="T95" s="3"/>
      <c r="U95" s="3"/>
      <c r="V95" s="3"/>
      <c r="W95" s="3"/>
      <c r="X95" s="3"/>
      <c r="Y95" s="3"/>
      <c r="Z95" s="3"/>
      <c r="AA95" s="3"/>
      <c r="AB95" s="3"/>
      <c r="AC95" s="3"/>
      <c r="AD95" s="3"/>
      <c r="AE95" s="3"/>
      <c r="AF95" s="3"/>
      <c r="AG95" s="3"/>
      <c r="AH95" s="3"/>
      <c r="AI95" s="3"/>
      <c r="AJ95" s="3"/>
      <c r="AK95" s="3"/>
      <c r="AL95" s="3"/>
      <c r="AM95" s="3"/>
      <c r="AN95" s="45"/>
      <c r="AO95" s="3"/>
      <c r="AP95" s="3"/>
      <c r="AQ95" s="3"/>
      <c r="AR95" s="3"/>
      <c r="AS95" s="3"/>
      <c r="AT95" s="3"/>
    </row>
    <row r="96" spans="2:48" s="142" customFormat="1" x14ac:dyDescent="0.35">
      <c r="B96" s="3"/>
      <c r="C96" s="3"/>
      <c r="D96" s="3"/>
      <c r="E96" s="3"/>
      <c r="F96" s="3"/>
      <c r="G96" s="3"/>
      <c r="H96" s="3"/>
      <c r="I96" s="4"/>
      <c r="J96" s="4"/>
      <c r="K96" s="4"/>
      <c r="L96" s="4"/>
      <c r="M96" s="4"/>
      <c r="N96" s="4"/>
      <c r="O96" s="4"/>
      <c r="P96" s="4"/>
      <c r="Q96" s="4"/>
      <c r="S96" s="3"/>
      <c r="T96" s="3"/>
      <c r="U96" s="3"/>
      <c r="V96" s="3"/>
      <c r="W96" s="3"/>
      <c r="X96" s="3"/>
      <c r="Y96" s="3"/>
      <c r="Z96" s="3"/>
      <c r="AA96" s="3"/>
      <c r="AB96" s="3"/>
      <c r="AC96" s="3"/>
      <c r="AD96" s="3"/>
      <c r="AE96" s="3"/>
      <c r="AF96" s="3"/>
      <c r="AG96" s="3"/>
      <c r="AH96" s="3"/>
      <c r="AI96" s="3"/>
      <c r="AJ96" s="3"/>
      <c r="AK96" s="3"/>
      <c r="AL96" s="3"/>
      <c r="AM96" s="3"/>
      <c r="AN96" s="45"/>
      <c r="AO96" s="3"/>
      <c r="AP96" s="3"/>
      <c r="AQ96" s="3"/>
      <c r="AR96" s="3"/>
      <c r="AS96" s="3"/>
      <c r="AT96" s="3"/>
    </row>
    <row r="97" spans="9:40" s="3" customFormat="1" x14ac:dyDescent="0.35">
      <c r="I97" s="4"/>
      <c r="J97" s="4"/>
      <c r="K97" s="4"/>
      <c r="L97" s="4"/>
      <c r="M97" s="4"/>
      <c r="N97" s="4"/>
      <c r="O97" s="4"/>
      <c r="P97" s="4"/>
      <c r="Q97" s="4"/>
      <c r="R97" s="142"/>
      <c r="AN97" s="45"/>
    </row>
    <row r="98" spans="9:40" s="3" customFormat="1" x14ac:dyDescent="0.35">
      <c r="I98" s="4"/>
      <c r="J98" s="4"/>
      <c r="K98" s="4"/>
      <c r="L98" s="4"/>
      <c r="M98" s="4"/>
      <c r="N98" s="4"/>
      <c r="O98" s="4"/>
      <c r="P98" s="4"/>
      <c r="Q98" s="4"/>
      <c r="R98" s="142"/>
      <c r="AN98" s="45"/>
    </row>
    <row r="99" spans="9:40" s="3" customFormat="1" x14ac:dyDescent="0.35">
      <c r="I99" s="4"/>
      <c r="J99" s="4"/>
      <c r="K99" s="4"/>
      <c r="L99" s="4"/>
      <c r="M99" s="4"/>
      <c r="N99" s="4"/>
      <c r="O99" s="4"/>
      <c r="P99" s="4"/>
      <c r="Q99" s="4"/>
      <c r="R99" s="142"/>
      <c r="AN99" s="45"/>
    </row>
    <row r="100" spans="9:40" s="3" customFormat="1" x14ac:dyDescent="0.35">
      <c r="I100" s="4"/>
      <c r="J100" s="4"/>
      <c r="K100" s="4"/>
      <c r="L100" s="4"/>
      <c r="M100" s="4"/>
      <c r="N100" s="4"/>
      <c r="O100" s="4"/>
      <c r="P100" s="4"/>
      <c r="Q100" s="4"/>
      <c r="R100" s="142"/>
      <c r="AN100" s="45"/>
    </row>
    <row r="101" spans="9:40" s="3" customFormat="1" x14ac:dyDescent="0.35">
      <c r="I101" s="4"/>
      <c r="J101" s="4"/>
      <c r="K101" s="4"/>
      <c r="L101" s="4"/>
      <c r="M101" s="4"/>
      <c r="N101" s="4"/>
      <c r="O101" s="4"/>
      <c r="P101" s="4"/>
      <c r="Q101" s="4"/>
      <c r="R101" s="142"/>
      <c r="AN101" s="45"/>
    </row>
    <row r="102" spans="9:40" s="3" customFormat="1" x14ac:dyDescent="0.35">
      <c r="I102" s="4"/>
      <c r="J102" s="4"/>
      <c r="K102" s="4"/>
      <c r="L102" s="4"/>
      <c r="M102" s="4"/>
      <c r="N102" s="4"/>
      <c r="O102" s="4"/>
      <c r="P102" s="4"/>
      <c r="Q102" s="4"/>
      <c r="R102" s="142"/>
      <c r="AN102" s="45"/>
    </row>
    <row r="103" spans="9:40" s="3" customFormat="1" x14ac:dyDescent="0.35">
      <c r="I103" s="4"/>
      <c r="J103" s="4"/>
      <c r="K103" s="4"/>
      <c r="L103" s="4"/>
      <c r="M103" s="4"/>
      <c r="N103" s="4"/>
      <c r="O103" s="4"/>
      <c r="P103" s="4"/>
      <c r="Q103" s="4"/>
      <c r="R103" s="142"/>
      <c r="AN103" s="45"/>
    </row>
    <row r="104" spans="9:40" s="3" customFormat="1" x14ac:dyDescent="0.35">
      <c r="I104" s="4"/>
      <c r="J104" s="4"/>
      <c r="K104" s="4"/>
      <c r="L104" s="4"/>
      <c r="M104" s="4"/>
      <c r="N104" s="4"/>
      <c r="O104" s="4"/>
      <c r="P104" s="4"/>
      <c r="Q104" s="4"/>
      <c r="R104" s="142"/>
      <c r="AN104" s="45"/>
    </row>
    <row r="105" spans="9:40" s="3" customFormat="1" x14ac:dyDescent="0.35">
      <c r="I105" s="4"/>
      <c r="J105" s="4"/>
      <c r="K105" s="4"/>
      <c r="L105" s="4"/>
      <c r="M105" s="4"/>
      <c r="N105" s="4"/>
      <c r="O105" s="4"/>
      <c r="P105" s="4"/>
      <c r="Q105" s="4"/>
      <c r="R105" s="142"/>
      <c r="AN105" s="45"/>
    </row>
    <row r="106" spans="9:40" s="3" customFormat="1" x14ac:dyDescent="0.35">
      <c r="I106" s="4"/>
      <c r="J106" s="4"/>
      <c r="K106" s="4"/>
      <c r="L106" s="4"/>
      <c r="M106" s="4"/>
      <c r="N106" s="4"/>
      <c r="O106" s="4"/>
      <c r="P106" s="4"/>
      <c r="Q106" s="4"/>
      <c r="R106" s="142"/>
      <c r="AN106" s="45"/>
    </row>
    <row r="107" spans="9:40" s="3" customFormat="1" x14ac:dyDescent="0.35">
      <c r="I107" s="4"/>
      <c r="J107" s="4"/>
      <c r="K107" s="4"/>
      <c r="L107" s="4"/>
      <c r="M107" s="4"/>
      <c r="N107" s="4"/>
      <c r="O107" s="4"/>
      <c r="P107" s="4"/>
      <c r="Q107" s="4"/>
      <c r="R107" s="142"/>
      <c r="AN107" s="45"/>
    </row>
    <row r="108" spans="9:40" s="3" customFormat="1" x14ac:dyDescent="0.35">
      <c r="I108" s="4"/>
      <c r="J108" s="4"/>
      <c r="K108" s="4"/>
      <c r="L108" s="4"/>
      <c r="M108" s="4"/>
      <c r="N108" s="4"/>
      <c r="O108" s="4"/>
      <c r="P108" s="4"/>
      <c r="Q108" s="4"/>
      <c r="R108" s="142"/>
      <c r="AN108" s="45"/>
    </row>
    <row r="109" spans="9:40" s="3" customFormat="1" x14ac:dyDescent="0.35">
      <c r="I109" s="4"/>
      <c r="J109" s="4"/>
      <c r="K109" s="4"/>
      <c r="L109" s="4"/>
      <c r="M109" s="4"/>
      <c r="N109" s="4"/>
      <c r="O109" s="4"/>
      <c r="P109" s="4"/>
      <c r="Q109" s="4"/>
      <c r="R109" s="142"/>
      <c r="AN109" s="45"/>
    </row>
    <row r="110" spans="9:40" s="3" customFormat="1" x14ac:dyDescent="0.35">
      <c r="I110" s="4"/>
      <c r="J110" s="4"/>
      <c r="K110" s="4"/>
      <c r="L110" s="4"/>
      <c r="M110" s="4"/>
      <c r="N110" s="4"/>
      <c r="O110" s="4"/>
      <c r="P110" s="4"/>
      <c r="Q110" s="4"/>
      <c r="R110" s="142"/>
      <c r="AN110" s="45"/>
    </row>
    <row r="111" spans="9:40" s="3" customFormat="1" x14ac:dyDescent="0.35">
      <c r="AN111" s="45"/>
    </row>
    <row r="112" spans="9:40" s="3" customFormat="1" x14ac:dyDescent="0.35"/>
    <row r="113" spans="9:40" s="3" customFormat="1" x14ac:dyDescent="0.35"/>
    <row r="114" spans="9:40" s="3" customFormat="1" x14ac:dyDescent="0.35"/>
    <row r="115" spans="9:40" s="3" customFormat="1" x14ac:dyDescent="0.35"/>
    <row r="116" spans="9:40" s="3" customFormat="1" x14ac:dyDescent="0.35"/>
    <row r="117" spans="9:40" s="3" customFormat="1" x14ac:dyDescent="0.35"/>
    <row r="118" spans="9:40" s="3" customFormat="1" x14ac:dyDescent="0.35"/>
    <row r="119" spans="9:40" s="3" customFormat="1" x14ac:dyDescent="0.35"/>
    <row r="120" spans="9:40" x14ac:dyDescent="0.35">
      <c r="I120" s="1"/>
      <c r="J120" s="1"/>
      <c r="K120" s="1"/>
      <c r="L120" s="1"/>
      <c r="M120" s="1"/>
      <c r="N120" s="1"/>
      <c r="O120" s="1"/>
      <c r="P120" s="1"/>
      <c r="Q120" s="3"/>
      <c r="R120" s="3"/>
      <c r="AN120" s="3"/>
    </row>
    <row r="121" spans="9:40" x14ac:dyDescent="0.35">
      <c r="I121" s="1"/>
      <c r="J121" s="1"/>
      <c r="K121" s="1"/>
      <c r="L121" s="1"/>
      <c r="M121" s="1"/>
      <c r="N121" s="1"/>
      <c r="O121" s="1"/>
      <c r="P121" s="1"/>
      <c r="Q121" s="3"/>
      <c r="R121" s="3"/>
      <c r="AN121" s="3"/>
    </row>
    <row r="122" spans="9:40" x14ac:dyDescent="0.35">
      <c r="I122" s="1"/>
      <c r="J122" s="1"/>
      <c r="K122" s="1"/>
      <c r="L122" s="1"/>
      <c r="M122" s="1"/>
      <c r="N122" s="1"/>
      <c r="O122" s="1"/>
      <c r="P122" s="1"/>
      <c r="Q122" s="3"/>
      <c r="R122" s="3"/>
      <c r="AN122" s="3"/>
    </row>
    <row r="123" spans="9:40" x14ac:dyDescent="0.35">
      <c r="I123" s="1"/>
      <c r="J123" s="1"/>
      <c r="K123" s="1"/>
      <c r="L123" s="1"/>
      <c r="M123" s="1"/>
      <c r="N123" s="1"/>
      <c r="O123" s="1"/>
      <c r="P123" s="1"/>
      <c r="Q123" s="3"/>
      <c r="R123" s="3"/>
      <c r="AN123" s="3"/>
    </row>
    <row r="124" spans="9:40" x14ac:dyDescent="0.35">
      <c r="I124" s="1"/>
      <c r="J124" s="1"/>
      <c r="K124" s="1"/>
      <c r="L124" s="1"/>
      <c r="M124" s="1"/>
      <c r="N124" s="1"/>
      <c r="O124" s="1"/>
      <c r="P124" s="1"/>
      <c r="Q124" s="3"/>
      <c r="R124" s="3"/>
      <c r="AN124" s="3"/>
    </row>
    <row r="125" spans="9:40" x14ac:dyDescent="0.35">
      <c r="I125" s="1"/>
      <c r="J125" s="1"/>
      <c r="K125" s="1"/>
      <c r="L125" s="1"/>
      <c r="M125" s="1"/>
      <c r="N125" s="1"/>
      <c r="O125" s="1"/>
      <c r="P125" s="1"/>
      <c r="Q125" s="3"/>
      <c r="R125" s="3"/>
      <c r="AN125" s="3"/>
    </row>
    <row r="126" spans="9:40" x14ac:dyDescent="0.35">
      <c r="I126" s="1"/>
      <c r="J126" s="1"/>
      <c r="K126" s="1"/>
      <c r="L126" s="1"/>
      <c r="M126" s="1"/>
      <c r="N126" s="1"/>
      <c r="O126" s="1"/>
      <c r="P126" s="1"/>
      <c r="Q126" s="3"/>
      <c r="R126" s="3"/>
      <c r="AN126" s="3"/>
    </row>
    <row r="127" spans="9:40" x14ac:dyDescent="0.35">
      <c r="I127" s="1"/>
      <c r="J127" s="1"/>
      <c r="K127" s="1"/>
      <c r="L127" s="1"/>
      <c r="M127" s="1"/>
      <c r="N127" s="1"/>
      <c r="O127" s="1"/>
      <c r="P127" s="1"/>
      <c r="Q127" s="3"/>
      <c r="R127" s="3"/>
      <c r="AN127" s="3"/>
    </row>
    <row r="128" spans="9:40" x14ac:dyDescent="0.35">
      <c r="I128" s="1"/>
      <c r="J128" s="1"/>
      <c r="K128" s="1"/>
      <c r="L128" s="1"/>
      <c r="M128" s="1"/>
      <c r="N128" s="1"/>
      <c r="O128" s="1"/>
      <c r="P128" s="1"/>
      <c r="Q128" s="3"/>
      <c r="R128" s="3"/>
      <c r="AN128" s="3"/>
    </row>
    <row r="129" spans="9:40" x14ac:dyDescent="0.35">
      <c r="I129" s="1"/>
      <c r="J129" s="1"/>
      <c r="K129" s="1"/>
      <c r="L129" s="1"/>
      <c r="M129" s="1"/>
      <c r="N129" s="1"/>
      <c r="O129" s="1"/>
      <c r="P129" s="1"/>
      <c r="Q129" s="3"/>
      <c r="R129" s="3"/>
      <c r="AN129" s="3"/>
    </row>
    <row r="130" spans="9:40" x14ac:dyDescent="0.35">
      <c r="I130" s="1"/>
      <c r="J130" s="1"/>
      <c r="K130" s="1"/>
      <c r="L130" s="1"/>
      <c r="M130" s="1"/>
      <c r="N130" s="1"/>
      <c r="O130" s="1"/>
      <c r="P130" s="1"/>
      <c r="Q130" s="3"/>
      <c r="R130" s="3"/>
      <c r="AN130" s="3"/>
    </row>
    <row r="131" spans="9:40" x14ac:dyDescent="0.35">
      <c r="I131" s="1"/>
      <c r="J131" s="1"/>
      <c r="K131" s="1"/>
      <c r="L131" s="1"/>
      <c r="M131" s="1"/>
      <c r="N131" s="1"/>
      <c r="O131" s="1"/>
      <c r="P131" s="1"/>
      <c r="Q131" s="3"/>
      <c r="R131" s="3"/>
      <c r="AN131" s="3"/>
    </row>
    <row r="132" spans="9:40" x14ac:dyDescent="0.35">
      <c r="I132" s="1"/>
      <c r="J132" s="1"/>
      <c r="K132" s="1"/>
      <c r="L132" s="1"/>
      <c r="M132" s="1"/>
      <c r="N132" s="1"/>
      <c r="O132" s="1"/>
      <c r="P132" s="1"/>
      <c r="Q132" s="3"/>
      <c r="R132" s="3"/>
      <c r="AN132" s="3"/>
    </row>
    <row r="133" spans="9:40" x14ac:dyDescent="0.35">
      <c r="I133" s="1"/>
      <c r="J133" s="1"/>
      <c r="K133" s="1"/>
      <c r="L133" s="1"/>
      <c r="M133" s="1"/>
      <c r="N133" s="1"/>
      <c r="O133" s="1"/>
      <c r="P133" s="1"/>
      <c r="Q133" s="3"/>
      <c r="R133" s="3"/>
      <c r="AN133" s="3"/>
    </row>
    <row r="134" spans="9:40" x14ac:dyDescent="0.35">
      <c r="I134" s="1"/>
      <c r="J134" s="1"/>
      <c r="K134" s="1"/>
      <c r="L134" s="1"/>
      <c r="M134" s="1"/>
      <c r="N134" s="1"/>
      <c r="O134" s="1"/>
      <c r="P134" s="1"/>
      <c r="Q134" s="3"/>
      <c r="R134" s="3"/>
      <c r="AN134" s="3"/>
    </row>
    <row r="135" spans="9:40" x14ac:dyDescent="0.35">
      <c r="I135" s="1"/>
      <c r="J135" s="1"/>
      <c r="K135" s="1"/>
      <c r="L135" s="1"/>
      <c r="M135" s="1"/>
      <c r="N135" s="1"/>
      <c r="O135" s="1"/>
      <c r="P135" s="1"/>
      <c r="Q135" s="3"/>
      <c r="R135" s="3"/>
      <c r="AN135" s="3"/>
    </row>
    <row r="136" spans="9:40" x14ac:dyDescent="0.35">
      <c r="I136" s="1"/>
      <c r="J136" s="1"/>
      <c r="K136" s="1"/>
      <c r="L136" s="1"/>
      <c r="M136" s="1"/>
      <c r="N136" s="1"/>
      <c r="O136" s="1"/>
      <c r="P136" s="1"/>
      <c r="Q136" s="3"/>
      <c r="R136" s="3"/>
      <c r="AN136" s="3"/>
    </row>
    <row r="137" spans="9:40" x14ac:dyDescent="0.35">
      <c r="I137" s="1"/>
      <c r="J137" s="1"/>
      <c r="K137" s="1"/>
      <c r="L137" s="1"/>
      <c r="M137" s="1"/>
      <c r="N137" s="1"/>
      <c r="O137" s="1"/>
      <c r="P137" s="1"/>
      <c r="Q137" s="3"/>
      <c r="R137" s="3"/>
      <c r="AN137" s="3"/>
    </row>
    <row r="138" spans="9:40" x14ac:dyDescent="0.35">
      <c r="I138" s="1"/>
      <c r="J138" s="1"/>
      <c r="K138" s="1"/>
      <c r="L138" s="1"/>
      <c r="M138" s="1"/>
      <c r="N138" s="1"/>
      <c r="O138" s="1"/>
      <c r="P138" s="1"/>
      <c r="Q138" s="3"/>
      <c r="R138" s="3"/>
      <c r="AN138" s="3"/>
    </row>
    <row r="139" spans="9:40" x14ac:dyDescent="0.35">
      <c r="I139" s="1"/>
      <c r="J139" s="1"/>
      <c r="K139" s="1"/>
      <c r="L139" s="1"/>
      <c r="M139" s="1"/>
      <c r="N139" s="1"/>
      <c r="O139" s="1"/>
      <c r="P139" s="1"/>
      <c r="Q139" s="3"/>
      <c r="R139" s="3"/>
      <c r="AN139" s="3"/>
    </row>
    <row r="140" spans="9:40" x14ac:dyDescent="0.35">
      <c r="I140" s="1"/>
      <c r="J140" s="1"/>
      <c r="K140" s="1"/>
      <c r="L140" s="1"/>
      <c r="M140" s="1"/>
      <c r="N140" s="1"/>
      <c r="O140" s="1"/>
      <c r="P140" s="1"/>
      <c r="Q140" s="3"/>
      <c r="R140" s="3"/>
      <c r="AN140" s="3"/>
    </row>
    <row r="141" spans="9:40" x14ac:dyDescent="0.35">
      <c r="I141" s="1"/>
      <c r="J141" s="1"/>
      <c r="K141" s="1"/>
      <c r="L141" s="1"/>
      <c r="M141" s="1"/>
      <c r="N141" s="1"/>
      <c r="O141" s="1"/>
      <c r="P141" s="1"/>
      <c r="Q141" s="3"/>
      <c r="R141" s="3"/>
      <c r="AN141" s="3"/>
    </row>
    <row r="142" spans="9:40" x14ac:dyDescent="0.35">
      <c r="I142" s="1"/>
      <c r="J142" s="1"/>
      <c r="K142" s="1"/>
      <c r="L142" s="1"/>
      <c r="M142" s="1"/>
      <c r="N142" s="1"/>
      <c r="O142" s="1"/>
      <c r="P142" s="1"/>
      <c r="Q142" s="3"/>
      <c r="R142" s="3"/>
      <c r="AN142" s="3"/>
    </row>
    <row r="143" spans="9:40" x14ac:dyDescent="0.35">
      <c r="AN143" s="3"/>
    </row>
  </sheetData>
  <sheetProtection algorithmName="SHA-512" hashValue="0UgLebygiEqTf03lQJIltHZToR24p1kgG76jRfijI+bHwzK9xqXRZnU6L3CKTL0r4zdwgODkmTqViTv1Q2RvIg==" saltValue="PiQNyYuPj7XJ26xHfKZh7g==" spinCount="100000" sheet="1" insertRows="0"/>
  <mergeCells count="24">
    <mergeCell ref="X4:X5"/>
    <mergeCell ref="AA4:AA5"/>
    <mergeCell ref="U4:U5"/>
    <mergeCell ref="S4:S5"/>
    <mergeCell ref="T4:T5"/>
    <mergeCell ref="Y4:Y5"/>
    <mergeCell ref="AT4:AT5"/>
    <mergeCell ref="AO4:AO5"/>
    <mergeCell ref="AP4:AP5"/>
    <mergeCell ref="AQ4:AQ5"/>
    <mergeCell ref="AR4:AR5"/>
    <mergeCell ref="AS4:AS5"/>
    <mergeCell ref="G24:H24"/>
    <mergeCell ref="B26:F26"/>
    <mergeCell ref="Q4:Q5"/>
    <mergeCell ref="V4:V5"/>
    <mergeCell ref="W4:W5"/>
    <mergeCell ref="D4:D5"/>
    <mergeCell ref="E4:E5"/>
    <mergeCell ref="I4:I5"/>
    <mergeCell ref="J4:J5"/>
    <mergeCell ref="K4:K5"/>
    <mergeCell ref="M4:M5"/>
    <mergeCell ref="L4:L5"/>
  </mergeCells>
  <conditionalFormatting sqref="G24:H24 H25">
    <cfRule type="expression" dxfId="23" priority="16">
      <formula>ISBLANK(G24:H299)</formula>
    </cfRule>
  </conditionalFormatting>
  <dataValidations count="10">
    <dataValidation type="custom" showInputMessage="1" showErrorMessage="1" error="This cell can only be used if 'Other - specify:' is selected as the lender. Please click on Cancel." sqref="D7:D21" xr:uid="{00000000-0002-0000-0400-000000000000}">
      <formula1>IF(AND(C7&lt;&gt;"Other - specify:", D7&lt;&gt;""), FALSE, TRUE)</formula1>
    </dataValidation>
    <dataValidation type="decimal" operator="greaterThanOrEqual" allowBlank="1" showInputMessage="1" showErrorMessage="1" sqref="N6:N11 N12:O21 F7:H21 H31" xr:uid="{00000000-0002-0000-0400-000001000000}">
      <formula1>0</formula1>
    </dataValidation>
    <dataValidation type="whole" operator="notEqual" allowBlank="1" showInputMessage="1" showErrorMessage="1" sqref="G31" xr:uid="{00000000-0002-0000-0400-000002000000}">
      <formula1>-1E+21</formula1>
    </dataValidation>
    <dataValidation type="list" showInputMessage="1" showErrorMessage="1" sqref="I46 L46" xr:uid="{00000000-0002-0000-0400-000003000000}">
      <formula1>$AG$4:$AG$19</formula1>
    </dataValidation>
    <dataValidation type="list" allowBlank="1" showInputMessage="1" showErrorMessage="1" sqref="H26" xr:uid="{00000000-0002-0000-0400-000004000000}">
      <formula1>$AK$24:$AK$32</formula1>
    </dataValidation>
    <dataValidation type="list" showInputMessage="1" showErrorMessage="1" sqref="J46 M46" xr:uid="{00000000-0002-0000-0400-000005000000}">
      <formula1>$AH$12:$AH$48</formula1>
    </dataValidation>
    <dataValidation type="list" allowBlank="1" showInputMessage="1" showErrorMessage="1" sqref="C21" xr:uid="{00000000-0002-0000-0400-000006000000}">
      <formula1>$B$41:$B$52</formula1>
    </dataValidation>
    <dataValidation type="list" allowBlank="1" showInputMessage="1" showErrorMessage="1" sqref="E21" xr:uid="{00000000-0002-0000-0400-000007000000}">
      <formula1>$B$51:$B$63</formula1>
    </dataValidation>
    <dataValidation type="list" allowBlank="1" showInputMessage="1" showErrorMessage="1" sqref="C6" xr:uid="{00000000-0002-0000-0400-000008000000}">
      <formula1>$B$39:$B$50</formula1>
    </dataValidation>
    <dataValidation operator="greaterThanOrEqual" allowBlank="1" showInputMessage="1" showErrorMessage="1" sqref="P12:P21" xr:uid="{00000000-0002-0000-0400-000009000000}"/>
  </dataValidations>
  <hyperlinks>
    <hyperlink ref="C44" r:id="rId1" xr:uid="{00000000-0004-0000-0400-000000000000}"/>
  </hyperlinks>
  <pageMargins left="0.7" right="0.7" top="0.75" bottom="0.75" header="0.3" footer="0.3"/>
  <pageSetup paperSize="9" scale="46" orientation="landscape"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A000000}">
          <x14:formula1>
            <xm:f>'Input sheet'!$B$40:$B$41</xm:f>
          </x14:formula1>
          <xm:sqref>F31</xm:sqref>
        </x14:dataValidation>
        <x14:dataValidation type="list" allowBlank="1" showInputMessage="1" showErrorMessage="1" xr:uid="{00000000-0002-0000-0400-00000B000000}">
          <x14:formula1>
            <xm:f>'Input sheet'!$B$43:$B$54</xm:f>
          </x14:formula1>
          <xm:sqref>C7:C20</xm:sqref>
        </x14:dataValidation>
        <x14:dataValidation type="list" allowBlank="1" showInputMessage="1" showErrorMessage="1" xr:uid="{00000000-0002-0000-0400-00000C000000}">
          <x14:formula1>
            <xm:f>'Input sheet'!$B$76:$B$83</xm:f>
          </x14:formula1>
          <xm:sqref>M6:M21</xm:sqref>
        </x14:dataValidation>
        <x14:dataValidation type="list" allowBlank="1" showInputMessage="1" showErrorMessage="1" xr:uid="{00000000-0002-0000-0400-00000D000000}">
          <x14:formula1>
            <xm:f>'Input sheet'!$B$70:$B$72</xm:f>
          </x14:formula1>
          <xm:sqref>L6:L21</xm:sqref>
        </x14:dataValidation>
        <x14:dataValidation type="list" allowBlank="1" showInputMessage="1" showErrorMessage="1" xr:uid="{00000000-0002-0000-0400-00000E000000}">
          <x14:formula1>
            <xm:f>'Input sheet'!$B$56:$B$75</xm:f>
          </x14:formula1>
          <xm:sqref>E6</xm:sqref>
        </x14:dataValidation>
        <x14:dataValidation type="list" allowBlank="1" showInputMessage="1" showErrorMessage="1" xr:uid="{00000000-0002-0000-0400-00000F000000}">
          <x14:formula1>
            <xm:f>'Input sheet'!$B$56:$B$68</xm:f>
          </x14:formula1>
          <xm:sqref>E7:E20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O290"/>
  <sheetViews>
    <sheetView zoomScale="130" zoomScaleNormal="130" zoomScaleSheetLayoutView="85" workbookViewId="0">
      <pane xSplit="3" ySplit="6" topLeftCell="D37" activePane="bottomRight" state="frozen"/>
      <selection pane="topRight" activeCell="A24" sqref="A24"/>
      <selection pane="bottomLeft" activeCell="A24" sqref="A24"/>
      <selection pane="bottomRight" activeCell="H60" sqref="H60"/>
    </sheetView>
  </sheetViews>
  <sheetFormatPr defaultColWidth="9.1796875" defaultRowHeight="13" x14ac:dyDescent="0.35"/>
  <cols>
    <col min="1" max="1" width="2.54296875" style="80" customWidth="1"/>
    <col min="2" max="2" width="4.453125" style="405" customWidth="1"/>
    <col min="3" max="3" width="64.26953125" style="406" customWidth="1"/>
    <col min="4" max="6" width="10.54296875" style="407" customWidth="1"/>
    <col min="7" max="7" width="10.453125" style="407" customWidth="1"/>
    <col min="8" max="9" width="10.54296875" style="407" customWidth="1"/>
    <col min="10" max="10" width="3.1796875" style="366" customWidth="1"/>
    <col min="11" max="11" width="20.453125" style="706" customWidth="1"/>
    <col min="12" max="15" width="8.26953125" style="366" customWidth="1"/>
    <col min="16" max="67" width="9.1796875" style="366"/>
    <col min="68" max="16384" width="9.1796875" style="80"/>
  </cols>
  <sheetData>
    <row r="1" spans="1:67" s="82" customFormat="1" ht="36" x14ac:dyDescent="0.35">
      <c r="A1" s="466"/>
      <c r="B1" s="459"/>
      <c r="C1" s="156" t="str">
        <f>'Input sheet'!B4</f>
        <v>Financial results and forecasts 2025-2029: July 2025 submission</v>
      </c>
      <c r="D1" s="17"/>
      <c r="E1" s="567"/>
      <c r="F1" s="208" t="str">
        <f>'Input sheet'!B5</f>
        <v>Annex B1</v>
      </c>
      <c r="G1" s="567"/>
      <c r="H1" s="567"/>
      <c r="I1" s="567"/>
      <c r="J1" s="492"/>
      <c r="K1" s="699"/>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492"/>
      <c r="AN1" s="492"/>
      <c r="AO1" s="492"/>
      <c r="AP1" s="492"/>
      <c r="AQ1" s="492"/>
      <c r="AR1" s="492"/>
      <c r="AS1" s="492"/>
      <c r="AT1" s="492"/>
      <c r="AU1" s="492"/>
      <c r="AV1" s="492"/>
      <c r="AW1" s="492"/>
      <c r="AX1" s="492"/>
      <c r="AY1" s="492"/>
      <c r="AZ1" s="492"/>
      <c r="BA1" s="492"/>
      <c r="BB1" s="492"/>
      <c r="BC1" s="492"/>
      <c r="BD1" s="492"/>
      <c r="BE1" s="492"/>
      <c r="BF1" s="492"/>
      <c r="BG1" s="492"/>
      <c r="BH1" s="492"/>
      <c r="BI1" s="492"/>
      <c r="BJ1" s="492"/>
      <c r="BK1" s="492"/>
      <c r="BL1" s="492"/>
      <c r="BM1" s="492"/>
      <c r="BN1" s="492"/>
      <c r="BO1" s="492"/>
    </row>
    <row r="2" spans="1:67" s="82" customFormat="1" ht="15.75" customHeight="1" x14ac:dyDescent="0.4">
      <c r="A2" s="466"/>
      <c r="B2" s="459"/>
      <c r="C2" s="156" t="str">
        <f>'Input sheet'!B7</f>
        <v>Template University</v>
      </c>
      <c r="D2" s="395"/>
      <c r="E2" s="568"/>
      <c r="F2" s="353" t="s">
        <v>616</v>
      </c>
      <c r="G2" s="568"/>
      <c r="H2" s="568"/>
      <c r="I2" s="568"/>
      <c r="J2" s="492"/>
      <c r="K2" s="699"/>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c r="AN2" s="492"/>
      <c r="AO2" s="492"/>
      <c r="AP2" s="492"/>
      <c r="AQ2" s="492"/>
      <c r="AR2" s="492"/>
      <c r="AS2" s="492"/>
      <c r="AT2" s="492"/>
      <c r="AU2" s="492"/>
      <c r="AV2" s="492"/>
      <c r="AW2" s="492"/>
      <c r="AX2" s="492"/>
      <c r="AY2" s="492"/>
      <c r="AZ2" s="492"/>
      <c r="BA2" s="492"/>
      <c r="BB2" s="492"/>
      <c r="BC2" s="492"/>
      <c r="BD2" s="492"/>
      <c r="BE2" s="492"/>
      <c r="BF2" s="492"/>
      <c r="BG2" s="492"/>
      <c r="BH2" s="492"/>
      <c r="BI2" s="492"/>
      <c r="BJ2" s="492"/>
      <c r="BK2" s="492"/>
      <c r="BL2" s="492"/>
      <c r="BM2" s="492"/>
      <c r="BN2" s="492"/>
      <c r="BO2" s="492"/>
    </row>
    <row r="3" spans="1:67" s="82" customFormat="1" ht="15.75" customHeight="1" x14ac:dyDescent="0.4">
      <c r="A3" s="466"/>
      <c r="B3" s="459"/>
      <c r="C3" s="156"/>
      <c r="D3" s="395"/>
      <c r="E3" s="568"/>
      <c r="F3" s="353"/>
      <c r="G3" s="568"/>
      <c r="H3" s="568"/>
      <c r="I3" s="568"/>
      <c r="J3" s="492"/>
      <c r="K3" s="699"/>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row>
    <row r="4" spans="1:67" s="82" customFormat="1" ht="26.5" customHeight="1" x14ac:dyDescent="0.35">
      <c r="A4" s="532"/>
      <c r="B4" s="459"/>
      <c r="C4" s="98"/>
      <c r="D4" s="568"/>
      <c r="E4" s="568"/>
      <c r="F4" s="568"/>
      <c r="G4" s="503" t="s">
        <v>617</v>
      </c>
      <c r="H4" s="503" t="s">
        <v>618</v>
      </c>
      <c r="I4" s="503" t="s">
        <v>619</v>
      </c>
      <c r="J4" s="492"/>
      <c r="K4" s="747" t="s">
        <v>620</v>
      </c>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row>
    <row r="5" spans="1:67" s="82" customFormat="1" ht="25.5" customHeight="1" x14ac:dyDescent="0.35">
      <c r="A5" s="552"/>
      <c r="B5" s="611"/>
      <c r="C5" s="265"/>
      <c r="D5" s="300" t="str">
        <f>"Actual "&amp;'Input sheet'!$B$10&amp;""</f>
        <v>Actual 2022/23</v>
      </c>
      <c r="E5" s="300" t="str">
        <f>"Actual "&amp;'Input sheet'!$B$11&amp;""</f>
        <v>Actual 2023/24</v>
      </c>
      <c r="F5" s="300" t="str">
        <f>"Estimate "&amp;'Input sheet'!$B$12&amp;""</f>
        <v>Estimate 2024/25</v>
      </c>
      <c r="G5" s="300" t="str">
        <f>"Model 1 "&amp;'Input sheet'!$B$13&amp;""</f>
        <v>Model 1 2025/26</v>
      </c>
      <c r="H5" s="300" t="str">
        <f>"Model 2 "&amp;'Input sheet'!$B$13&amp;""</f>
        <v>Model 2 2025/26</v>
      </c>
      <c r="I5" s="300" t="str">
        <f>"Model 3 "&amp;'Input sheet'!$B$13&amp;""</f>
        <v>Model 3 2025/26</v>
      </c>
      <c r="J5" s="492"/>
      <c r="K5" s="748"/>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row>
    <row r="6" spans="1:67" s="82" customFormat="1" x14ac:dyDescent="0.35">
      <c r="A6" s="530"/>
      <c r="B6" s="459"/>
      <c r="C6" s="98"/>
      <c r="D6" s="313" t="s">
        <v>54</v>
      </c>
      <c r="E6" s="313" t="s">
        <v>54</v>
      </c>
      <c r="F6" s="301" t="s">
        <v>54</v>
      </c>
      <c r="G6" s="301" t="s">
        <v>54</v>
      </c>
      <c r="H6" s="301" t="s">
        <v>54</v>
      </c>
      <c r="I6" s="301" t="s">
        <v>54</v>
      </c>
      <c r="J6" s="492"/>
      <c r="K6" s="748"/>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c r="AM6" s="492"/>
      <c r="AN6" s="492"/>
      <c r="AO6" s="492"/>
      <c r="AP6" s="492"/>
      <c r="AQ6" s="492"/>
      <c r="AR6" s="492"/>
      <c r="AS6" s="492"/>
      <c r="AT6" s="492"/>
      <c r="AU6" s="492"/>
      <c r="AV6" s="492"/>
      <c r="AW6" s="492"/>
      <c r="AX6" s="492"/>
      <c r="AY6" s="492"/>
      <c r="AZ6" s="492"/>
      <c r="BA6" s="492"/>
      <c r="BB6" s="492"/>
      <c r="BC6" s="492"/>
      <c r="BD6" s="492"/>
      <c r="BE6" s="492"/>
      <c r="BF6" s="492"/>
      <c r="BG6" s="492"/>
      <c r="BH6" s="492"/>
      <c r="BI6" s="492"/>
      <c r="BJ6" s="492"/>
      <c r="BK6" s="492"/>
      <c r="BL6" s="492"/>
      <c r="BM6" s="492"/>
      <c r="BN6" s="492"/>
      <c r="BO6" s="492"/>
    </row>
    <row r="7" spans="1:67" s="82" customFormat="1" x14ac:dyDescent="0.35">
      <c r="A7" s="510"/>
      <c r="B7" s="32" t="s">
        <v>81</v>
      </c>
      <c r="C7" s="265"/>
      <c r="D7" s="575"/>
      <c r="E7" s="575"/>
      <c r="F7" s="575"/>
      <c r="G7" s="575"/>
      <c r="H7" s="575"/>
      <c r="I7" s="575"/>
      <c r="J7" s="492"/>
      <c r="K7" s="700"/>
      <c r="L7" s="492"/>
      <c r="M7" s="492"/>
      <c r="N7" s="492"/>
      <c r="O7" s="492"/>
      <c r="P7" s="492"/>
      <c r="Q7" s="492"/>
      <c r="R7" s="492"/>
      <c r="S7" s="492"/>
      <c r="T7" s="492"/>
      <c r="U7" s="492"/>
      <c r="V7" s="492"/>
      <c r="W7" s="492"/>
      <c r="X7" s="492"/>
      <c r="Y7" s="492"/>
      <c r="Z7" s="492"/>
      <c r="AA7" s="492"/>
      <c r="AB7" s="492"/>
      <c r="AC7" s="492"/>
      <c r="AD7" s="492"/>
      <c r="AE7" s="492"/>
      <c r="AF7" s="492"/>
      <c r="AG7" s="492"/>
      <c r="AH7" s="492"/>
      <c r="AI7" s="492"/>
      <c r="AJ7" s="492"/>
      <c r="AK7" s="492"/>
      <c r="AL7" s="492"/>
      <c r="AM7" s="492"/>
      <c r="AN7" s="492"/>
      <c r="AO7" s="492"/>
      <c r="AP7" s="492"/>
      <c r="AQ7" s="492"/>
      <c r="AR7" s="492"/>
      <c r="AS7" s="492"/>
      <c r="AT7" s="492"/>
      <c r="AU7" s="492"/>
      <c r="AV7" s="492"/>
      <c r="AW7" s="492"/>
      <c r="AX7" s="492"/>
      <c r="AY7" s="492"/>
      <c r="AZ7" s="492"/>
      <c r="BA7" s="492"/>
      <c r="BB7" s="492"/>
      <c r="BC7" s="492"/>
      <c r="BD7" s="492"/>
      <c r="BE7" s="492"/>
      <c r="BF7" s="492"/>
      <c r="BG7" s="492"/>
      <c r="BH7" s="492"/>
      <c r="BI7" s="492"/>
      <c r="BJ7" s="492"/>
      <c r="BK7" s="492"/>
      <c r="BL7" s="492"/>
      <c r="BM7" s="492"/>
      <c r="BN7" s="492"/>
      <c r="BO7" s="492"/>
    </row>
    <row r="8" spans="1:67" s="82" customFormat="1" x14ac:dyDescent="0.35">
      <c r="A8" s="510"/>
      <c r="B8" s="210">
        <v>1</v>
      </c>
      <c r="C8" s="98" t="s">
        <v>82</v>
      </c>
      <c r="D8" s="577"/>
      <c r="E8" s="577"/>
      <c r="F8" s="577"/>
      <c r="G8" s="577"/>
      <c r="H8" s="577"/>
      <c r="I8" s="577"/>
      <c r="J8" s="492"/>
      <c r="K8" s="701"/>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row>
    <row r="9" spans="1:67" s="82" customFormat="1" x14ac:dyDescent="0.35">
      <c r="A9" s="510"/>
      <c r="B9" s="459" t="s">
        <v>83</v>
      </c>
      <c r="C9" s="442" t="s">
        <v>84</v>
      </c>
      <c r="D9" s="303">
        <f>Tables1_3!D8</f>
        <v>0</v>
      </c>
      <c r="E9" s="303">
        <f>Tables1_3!E8</f>
        <v>0</v>
      </c>
      <c r="F9" s="303">
        <f>Tables1_3!G8</f>
        <v>0</v>
      </c>
      <c r="G9" s="508">
        <f>G63</f>
        <v>0</v>
      </c>
      <c r="H9" s="508">
        <f>H63</f>
        <v>0</v>
      </c>
      <c r="I9" s="508">
        <f>I63</f>
        <v>0</v>
      </c>
      <c r="J9" s="492"/>
      <c r="K9" s="701"/>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c r="AY9" s="492"/>
      <c r="AZ9" s="492"/>
      <c r="BA9" s="492"/>
      <c r="BB9" s="492"/>
      <c r="BC9" s="492"/>
      <c r="BD9" s="492"/>
      <c r="BE9" s="492"/>
      <c r="BF9" s="492"/>
      <c r="BG9" s="492"/>
      <c r="BH9" s="492"/>
      <c r="BI9" s="492"/>
      <c r="BJ9" s="492"/>
      <c r="BK9" s="492"/>
      <c r="BL9" s="492"/>
      <c r="BM9" s="492"/>
      <c r="BN9" s="492"/>
      <c r="BO9" s="492"/>
    </row>
    <row r="10" spans="1:67" s="82" customFormat="1" x14ac:dyDescent="0.35">
      <c r="A10" s="510"/>
      <c r="B10" s="459" t="s">
        <v>85</v>
      </c>
      <c r="C10" s="442" t="s">
        <v>86</v>
      </c>
      <c r="D10" s="303">
        <f>Tables1_3!D9</f>
        <v>0</v>
      </c>
      <c r="E10" s="303">
        <f>Tables1_3!E9</f>
        <v>0</v>
      </c>
      <c r="F10" s="303">
        <f>Tables1_3!G9</f>
        <v>0</v>
      </c>
      <c r="G10" s="303">
        <f>G71</f>
        <v>0</v>
      </c>
      <c r="H10" s="303">
        <f>H71</f>
        <v>0</v>
      </c>
      <c r="I10" s="327">
        <v>0</v>
      </c>
      <c r="J10" s="492"/>
      <c r="K10" s="701"/>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2"/>
      <c r="AY10" s="492"/>
      <c r="AZ10" s="492"/>
      <c r="BA10" s="492"/>
      <c r="BB10" s="492"/>
      <c r="BC10" s="492"/>
      <c r="BD10" s="492"/>
      <c r="BE10" s="492"/>
      <c r="BF10" s="492"/>
      <c r="BG10" s="492"/>
      <c r="BH10" s="492"/>
      <c r="BI10" s="492"/>
      <c r="BJ10" s="492"/>
      <c r="BK10" s="492"/>
      <c r="BL10" s="492"/>
      <c r="BM10" s="492"/>
      <c r="BN10" s="492"/>
      <c r="BO10" s="492"/>
    </row>
    <row r="11" spans="1:67" s="82" customFormat="1" x14ac:dyDescent="0.35">
      <c r="A11" s="510"/>
      <c r="B11" s="459" t="s">
        <v>87</v>
      </c>
      <c r="C11" s="442" t="s">
        <v>88</v>
      </c>
      <c r="D11" s="303">
        <f>Tables1_3!D10</f>
        <v>0</v>
      </c>
      <c r="E11" s="303">
        <f>Tables1_3!E10</f>
        <v>0</v>
      </c>
      <c r="F11" s="303">
        <f>Tables1_3!G10</f>
        <v>0</v>
      </c>
      <c r="G11" s="303">
        <f>G78</f>
        <v>0</v>
      </c>
      <c r="H11" s="303">
        <f>H78</f>
        <v>0</v>
      </c>
      <c r="I11" s="327">
        <v>0</v>
      </c>
      <c r="J11" s="492"/>
      <c r="K11" s="701"/>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492"/>
      <c r="AK11" s="492"/>
      <c r="AL11" s="492"/>
      <c r="AM11" s="492"/>
      <c r="AN11" s="492"/>
      <c r="AO11" s="492"/>
      <c r="AP11" s="492"/>
      <c r="AQ11" s="492"/>
      <c r="AR11" s="492"/>
      <c r="AS11" s="492"/>
      <c r="AT11" s="492"/>
      <c r="AU11" s="492"/>
      <c r="AV11" s="492"/>
      <c r="AW11" s="492"/>
      <c r="AX11" s="492"/>
      <c r="AY11" s="492"/>
      <c r="AZ11" s="492"/>
      <c r="BA11" s="492"/>
      <c r="BB11" s="492"/>
      <c r="BC11" s="492"/>
      <c r="BD11" s="492"/>
      <c r="BE11" s="492"/>
      <c r="BF11" s="492"/>
      <c r="BG11" s="492"/>
      <c r="BH11" s="492"/>
      <c r="BI11" s="492"/>
      <c r="BJ11" s="492"/>
      <c r="BK11" s="492"/>
      <c r="BL11" s="492"/>
      <c r="BM11" s="492"/>
      <c r="BN11" s="492"/>
      <c r="BO11" s="492"/>
    </row>
    <row r="12" spans="1:67" s="82" customFormat="1" x14ac:dyDescent="0.35">
      <c r="A12" s="510"/>
      <c r="B12" s="459" t="s">
        <v>89</v>
      </c>
      <c r="C12" s="442" t="s">
        <v>90</v>
      </c>
      <c r="D12" s="303">
        <f>Tables1_3!D11</f>
        <v>0</v>
      </c>
      <c r="E12" s="303">
        <f>Tables1_3!E11</f>
        <v>0</v>
      </c>
      <c r="F12" s="303">
        <f>Tables1_3!G11</f>
        <v>0</v>
      </c>
      <c r="G12" s="303">
        <f>G85</f>
        <v>0</v>
      </c>
      <c r="H12" s="303">
        <f>H85</f>
        <v>0</v>
      </c>
      <c r="I12" s="327">
        <v>0</v>
      </c>
      <c r="J12" s="492"/>
      <c r="K12" s="701"/>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2"/>
      <c r="AJ12" s="492"/>
      <c r="AK12" s="492"/>
      <c r="AL12" s="492"/>
      <c r="AM12" s="492"/>
      <c r="AN12" s="492"/>
      <c r="AO12" s="492"/>
      <c r="AP12" s="492"/>
      <c r="AQ12" s="492"/>
      <c r="AR12" s="492"/>
      <c r="AS12" s="492"/>
      <c r="AT12" s="492"/>
      <c r="AU12" s="492"/>
      <c r="AV12" s="492"/>
      <c r="AW12" s="492"/>
      <c r="AX12" s="492"/>
      <c r="AY12" s="492"/>
      <c r="AZ12" s="492"/>
      <c r="BA12" s="492"/>
      <c r="BB12" s="492"/>
      <c r="BC12" s="492"/>
      <c r="BD12" s="492"/>
      <c r="BE12" s="492"/>
      <c r="BF12" s="492"/>
      <c r="BG12" s="492"/>
      <c r="BH12" s="492"/>
      <c r="BI12" s="492"/>
      <c r="BJ12" s="492"/>
      <c r="BK12" s="492"/>
      <c r="BL12" s="492"/>
      <c r="BM12" s="492"/>
      <c r="BN12" s="492"/>
      <c r="BO12" s="492"/>
    </row>
    <row r="13" spans="1:67" s="82" customFormat="1" x14ac:dyDescent="0.35">
      <c r="A13" s="510"/>
      <c r="B13" s="459" t="s">
        <v>91</v>
      </c>
      <c r="C13" s="442" t="s">
        <v>92</v>
      </c>
      <c r="D13" s="303">
        <f>Tables1_3!D12</f>
        <v>0</v>
      </c>
      <c r="E13" s="303">
        <f>Tables1_3!E12</f>
        <v>0</v>
      </c>
      <c r="F13" s="303">
        <f>Tables1_3!G12</f>
        <v>0</v>
      </c>
      <c r="G13" s="303">
        <f>Tables1_3!H12</f>
        <v>0</v>
      </c>
      <c r="H13" s="303">
        <f>Tables1_3!H12</f>
        <v>0</v>
      </c>
      <c r="I13" s="327">
        <v>0</v>
      </c>
      <c r="J13" s="492"/>
      <c r="K13" s="701"/>
      <c r="L13" s="492"/>
      <c r="M13" s="492"/>
      <c r="N13" s="492"/>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492"/>
      <c r="AL13" s="492"/>
      <c r="AM13" s="492"/>
      <c r="AN13" s="492"/>
      <c r="AO13" s="492"/>
      <c r="AP13" s="492"/>
      <c r="AQ13" s="492"/>
      <c r="AR13" s="492"/>
      <c r="AS13" s="492"/>
      <c r="AT13" s="492"/>
      <c r="AU13" s="492"/>
      <c r="AV13" s="492"/>
      <c r="AW13" s="492"/>
      <c r="AX13" s="492"/>
      <c r="AY13" s="492"/>
      <c r="AZ13" s="492"/>
      <c r="BA13" s="492"/>
      <c r="BB13" s="492"/>
      <c r="BC13" s="492"/>
      <c r="BD13" s="492"/>
      <c r="BE13" s="492"/>
      <c r="BF13" s="492"/>
      <c r="BG13" s="492"/>
      <c r="BH13" s="492"/>
      <c r="BI13" s="492"/>
      <c r="BJ13" s="492"/>
      <c r="BK13" s="492"/>
      <c r="BL13" s="492"/>
      <c r="BM13" s="492"/>
      <c r="BN13" s="492"/>
      <c r="BO13" s="492"/>
    </row>
    <row r="14" spans="1:67" s="82" customFormat="1" x14ac:dyDescent="0.35">
      <c r="A14" s="510"/>
      <c r="B14" s="459" t="s">
        <v>93</v>
      </c>
      <c r="C14" s="442" t="s">
        <v>94</v>
      </c>
      <c r="D14" s="303">
        <f>Tables1_3!D13</f>
        <v>0</v>
      </c>
      <c r="E14" s="303">
        <f>Tables1_3!E13</f>
        <v>0</v>
      </c>
      <c r="F14" s="303">
        <f>Tables1_3!G13</f>
        <v>0</v>
      </c>
      <c r="G14" s="303">
        <f>Tables1_3!H13</f>
        <v>0</v>
      </c>
      <c r="H14" s="303">
        <f>Tables1_3!H13</f>
        <v>0</v>
      </c>
      <c r="I14" s="327">
        <v>0</v>
      </c>
      <c r="J14" s="492"/>
      <c r="K14" s="701"/>
      <c r="L14" s="492"/>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2"/>
      <c r="AY14" s="492"/>
      <c r="AZ14" s="492"/>
      <c r="BA14" s="492"/>
      <c r="BB14" s="492"/>
      <c r="BC14" s="492"/>
      <c r="BD14" s="492"/>
      <c r="BE14" s="492"/>
      <c r="BF14" s="492"/>
      <c r="BG14" s="492"/>
      <c r="BH14" s="492"/>
      <c r="BI14" s="492"/>
      <c r="BJ14" s="492"/>
      <c r="BK14" s="492"/>
      <c r="BL14" s="492"/>
      <c r="BM14" s="492"/>
      <c r="BN14" s="492"/>
      <c r="BO14" s="492"/>
    </row>
    <row r="15" spans="1:67" s="82" customFormat="1" x14ac:dyDescent="0.35">
      <c r="A15" s="510"/>
      <c r="B15" s="459" t="s">
        <v>95</v>
      </c>
      <c r="C15" s="442" t="s">
        <v>96</v>
      </c>
      <c r="D15" s="302">
        <f t="shared" ref="D15:I15" si="0">ROUND(SUM(D9:D14),0)</f>
        <v>0</v>
      </c>
      <c r="E15" s="302">
        <f t="shared" si="0"/>
        <v>0</v>
      </c>
      <c r="F15" s="302">
        <f t="shared" si="0"/>
        <v>0</v>
      </c>
      <c r="G15" s="302">
        <f t="shared" si="0"/>
        <v>0</v>
      </c>
      <c r="H15" s="302">
        <f t="shared" si="0"/>
        <v>0</v>
      </c>
      <c r="I15" s="302">
        <f t="shared" si="0"/>
        <v>0</v>
      </c>
      <c r="J15" s="492"/>
      <c r="K15" s="701"/>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2"/>
      <c r="BE15" s="492"/>
      <c r="BF15" s="492"/>
      <c r="BG15" s="492"/>
      <c r="BH15" s="492"/>
      <c r="BI15" s="492"/>
      <c r="BJ15" s="492"/>
      <c r="BK15" s="492"/>
      <c r="BL15" s="492"/>
      <c r="BM15" s="492"/>
      <c r="BN15" s="492"/>
      <c r="BO15" s="492"/>
    </row>
    <row r="16" spans="1:67" s="82" customFormat="1" x14ac:dyDescent="0.35">
      <c r="A16" s="510"/>
      <c r="B16" s="459"/>
      <c r="C16" s="442"/>
      <c r="D16" s="508"/>
      <c r="E16" s="508"/>
      <c r="F16" s="508"/>
      <c r="G16" s="508"/>
      <c r="H16" s="508"/>
      <c r="I16" s="508"/>
      <c r="J16" s="492"/>
      <c r="K16" s="701"/>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2"/>
      <c r="AQ16" s="492"/>
      <c r="AR16" s="492"/>
      <c r="AS16" s="492"/>
      <c r="AT16" s="492"/>
      <c r="AU16" s="492"/>
      <c r="AV16" s="492"/>
      <c r="AW16" s="492"/>
      <c r="AX16" s="492"/>
      <c r="AY16" s="492"/>
      <c r="AZ16" s="492"/>
      <c r="BA16" s="492"/>
      <c r="BB16" s="492"/>
      <c r="BC16" s="492"/>
      <c r="BD16" s="492"/>
      <c r="BE16" s="492"/>
      <c r="BF16" s="492"/>
      <c r="BG16" s="492"/>
      <c r="BH16" s="492"/>
      <c r="BI16" s="492"/>
      <c r="BJ16" s="492"/>
      <c r="BK16" s="492"/>
      <c r="BL16" s="492"/>
      <c r="BM16" s="492"/>
      <c r="BN16" s="492"/>
      <c r="BO16" s="492"/>
    </row>
    <row r="17" spans="1:67" s="82" customFormat="1" x14ac:dyDescent="0.35">
      <c r="A17" s="510"/>
      <c r="B17" s="210">
        <v>2</v>
      </c>
      <c r="C17" s="98" t="s">
        <v>97</v>
      </c>
      <c r="D17" s="303"/>
      <c r="E17" s="508"/>
      <c r="F17" s="508"/>
      <c r="G17" s="508"/>
      <c r="H17" s="508"/>
      <c r="I17" s="508"/>
      <c r="J17" s="492"/>
      <c r="K17" s="701"/>
      <c r="L17" s="492"/>
      <c r="M17" s="492"/>
      <c r="N17" s="492"/>
      <c r="O17" s="492"/>
      <c r="P17" s="492"/>
      <c r="Q17" s="492"/>
      <c r="R17" s="492"/>
      <c r="S17" s="492"/>
      <c r="T17" s="492"/>
      <c r="U17" s="492"/>
      <c r="V17" s="492"/>
      <c r="W17" s="492"/>
      <c r="X17" s="492"/>
      <c r="Y17" s="492"/>
      <c r="Z17" s="492"/>
      <c r="AA17" s="492"/>
      <c r="AB17" s="492"/>
      <c r="AC17" s="492"/>
      <c r="AD17" s="492"/>
      <c r="AE17" s="492"/>
      <c r="AF17" s="492"/>
      <c r="AG17" s="492"/>
      <c r="AH17" s="492"/>
      <c r="AI17" s="492"/>
      <c r="AJ17" s="492"/>
      <c r="AK17" s="492"/>
      <c r="AL17" s="492"/>
      <c r="AM17" s="492"/>
      <c r="AN17" s="492"/>
      <c r="AO17" s="492"/>
      <c r="AP17" s="492"/>
      <c r="AQ17" s="492"/>
      <c r="AR17" s="492"/>
      <c r="AS17" s="492"/>
      <c r="AT17" s="492"/>
      <c r="AU17" s="492"/>
      <c r="AV17" s="492"/>
      <c r="AW17" s="492"/>
      <c r="AX17" s="492"/>
      <c r="AY17" s="492"/>
      <c r="AZ17" s="492"/>
      <c r="BA17" s="492"/>
      <c r="BB17" s="492"/>
      <c r="BC17" s="492"/>
      <c r="BD17" s="492"/>
      <c r="BE17" s="492"/>
      <c r="BF17" s="492"/>
      <c r="BG17" s="492"/>
      <c r="BH17" s="492"/>
      <c r="BI17" s="492"/>
      <c r="BJ17" s="492"/>
      <c r="BK17" s="492"/>
      <c r="BL17" s="492"/>
      <c r="BM17" s="492"/>
      <c r="BN17" s="492"/>
      <c r="BO17" s="492"/>
    </row>
    <row r="18" spans="1:67" s="82" customFormat="1" x14ac:dyDescent="0.35">
      <c r="A18" s="510"/>
      <c r="B18" s="459" t="s">
        <v>98</v>
      </c>
      <c r="C18" s="442" t="s">
        <v>99</v>
      </c>
      <c r="D18" s="303">
        <f>Tables1_3!D17</f>
        <v>0</v>
      </c>
      <c r="E18" s="303">
        <f>Tables1_3!E17</f>
        <v>0</v>
      </c>
      <c r="F18" s="303">
        <f>Tables1_3!G17</f>
        <v>0</v>
      </c>
      <c r="G18" s="303">
        <f>Tables1_3!$H$17</f>
        <v>0</v>
      </c>
      <c r="H18" s="303">
        <f>Tables1_3!$H$17</f>
        <v>0</v>
      </c>
      <c r="I18" s="303">
        <f>Tables1_3!$H$17</f>
        <v>0</v>
      </c>
      <c r="J18" s="492"/>
      <c r="K18" s="701"/>
      <c r="L18" s="492"/>
      <c r="M18" s="492"/>
      <c r="N18" s="492"/>
      <c r="O18" s="492"/>
      <c r="P18" s="492"/>
      <c r="Q18" s="492"/>
      <c r="R18" s="492"/>
      <c r="S18" s="492"/>
      <c r="T18" s="492"/>
      <c r="U18" s="492"/>
      <c r="V18" s="492"/>
      <c r="W18" s="492"/>
      <c r="X18" s="492"/>
      <c r="Y18" s="492"/>
      <c r="Z18" s="492"/>
      <c r="AA18" s="492"/>
      <c r="AB18" s="492"/>
      <c r="AC18" s="492"/>
      <c r="AD18" s="492"/>
      <c r="AE18" s="492"/>
      <c r="AF18" s="492"/>
      <c r="AG18" s="492"/>
      <c r="AH18" s="492"/>
      <c r="AI18" s="492"/>
      <c r="AJ18" s="492"/>
      <c r="AK18" s="492"/>
      <c r="AL18" s="492"/>
      <c r="AM18" s="492"/>
      <c r="AN18" s="492"/>
      <c r="AO18" s="492"/>
      <c r="AP18" s="492"/>
      <c r="AQ18" s="492"/>
      <c r="AR18" s="492"/>
      <c r="AS18" s="492"/>
      <c r="AT18" s="492"/>
      <c r="AU18" s="492"/>
      <c r="AV18" s="492"/>
      <c r="AW18" s="492"/>
      <c r="AX18" s="492"/>
      <c r="AY18" s="492"/>
      <c r="AZ18" s="492"/>
      <c r="BA18" s="492"/>
      <c r="BB18" s="492"/>
      <c r="BC18" s="492"/>
      <c r="BD18" s="492"/>
      <c r="BE18" s="492"/>
      <c r="BF18" s="492"/>
      <c r="BG18" s="492"/>
      <c r="BH18" s="492"/>
      <c r="BI18" s="492"/>
      <c r="BJ18" s="492"/>
      <c r="BK18" s="492"/>
      <c r="BL18" s="492"/>
      <c r="BM18" s="492"/>
      <c r="BN18" s="492"/>
      <c r="BO18" s="492"/>
    </row>
    <row r="19" spans="1:67" s="82" customFormat="1" x14ac:dyDescent="0.35">
      <c r="A19" s="510"/>
      <c r="B19" s="459" t="s">
        <v>100</v>
      </c>
      <c r="C19" s="442" t="s">
        <v>621</v>
      </c>
      <c r="D19" s="303">
        <f>Tables1_3!D18</f>
        <v>0</v>
      </c>
      <c r="E19" s="303">
        <f>Tables1_3!E18</f>
        <v>0</v>
      </c>
      <c r="F19" s="303">
        <f>Tables1_3!G18</f>
        <v>0</v>
      </c>
      <c r="G19" s="303">
        <f>Tables1_3!$H$18</f>
        <v>0</v>
      </c>
      <c r="H19" s="303">
        <f>Tables1_3!$H$18</f>
        <v>0</v>
      </c>
      <c r="I19" s="303">
        <f>Tables1_3!$H$18</f>
        <v>0</v>
      </c>
      <c r="J19" s="492"/>
      <c r="K19" s="701"/>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2"/>
      <c r="AL19" s="492"/>
      <c r="AM19" s="492"/>
      <c r="AN19" s="492"/>
      <c r="AO19" s="492"/>
      <c r="AP19" s="492"/>
      <c r="AQ19" s="492"/>
      <c r="AR19" s="492"/>
      <c r="AS19" s="492"/>
      <c r="AT19" s="492"/>
      <c r="AU19" s="492"/>
      <c r="AV19" s="492"/>
      <c r="AW19" s="492"/>
      <c r="AX19" s="492"/>
      <c r="AY19" s="492"/>
      <c r="AZ19" s="492"/>
      <c r="BA19" s="492"/>
      <c r="BB19" s="492"/>
      <c r="BC19" s="492"/>
      <c r="BD19" s="492"/>
      <c r="BE19" s="492"/>
      <c r="BF19" s="492"/>
      <c r="BG19" s="492"/>
      <c r="BH19" s="492"/>
      <c r="BI19" s="492"/>
      <c r="BJ19" s="492"/>
      <c r="BK19" s="492"/>
      <c r="BL19" s="492"/>
      <c r="BM19" s="492"/>
      <c r="BN19" s="492"/>
      <c r="BO19" s="492"/>
    </row>
    <row r="20" spans="1:67" s="82" customFormat="1" x14ac:dyDescent="0.35">
      <c r="A20" s="510"/>
      <c r="B20" s="459" t="s">
        <v>102</v>
      </c>
      <c r="C20" s="442" t="s">
        <v>103</v>
      </c>
      <c r="D20" s="303">
        <f>Tables1_3!D19</f>
        <v>0</v>
      </c>
      <c r="E20" s="303">
        <f>Tables1_3!E19</f>
        <v>0</v>
      </c>
      <c r="F20" s="303">
        <f>Tables1_3!G19</f>
        <v>0</v>
      </c>
      <c r="G20" s="303">
        <f>Tables1_3!$H$19</f>
        <v>0</v>
      </c>
      <c r="H20" s="303">
        <f>Tables1_3!$H$19</f>
        <v>0</v>
      </c>
      <c r="I20" s="303">
        <f>Tables1_3!$H$19</f>
        <v>0</v>
      </c>
      <c r="J20" s="492"/>
      <c r="K20" s="701"/>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2"/>
      <c r="BA20" s="492"/>
      <c r="BB20" s="492"/>
      <c r="BC20" s="492"/>
      <c r="BD20" s="492"/>
      <c r="BE20" s="492"/>
      <c r="BF20" s="492"/>
      <c r="BG20" s="492"/>
      <c r="BH20" s="492"/>
      <c r="BI20" s="492"/>
      <c r="BJ20" s="492"/>
      <c r="BK20" s="492"/>
      <c r="BL20" s="492"/>
      <c r="BM20" s="492"/>
      <c r="BN20" s="492"/>
      <c r="BO20" s="492"/>
    </row>
    <row r="21" spans="1:67" s="82" customFormat="1" x14ac:dyDescent="0.35">
      <c r="A21" s="510"/>
      <c r="B21" s="459" t="s">
        <v>104</v>
      </c>
      <c r="C21" s="442" t="s">
        <v>105</v>
      </c>
      <c r="D21" s="303">
        <f>Tables1_3!D20</f>
        <v>0</v>
      </c>
      <c r="E21" s="303">
        <f>Tables1_3!E20</f>
        <v>0</v>
      </c>
      <c r="F21" s="303">
        <f>Tables1_3!G20</f>
        <v>0</v>
      </c>
      <c r="G21" s="303">
        <f>Tables1_3!$H$20</f>
        <v>0</v>
      </c>
      <c r="H21" s="303">
        <f>Tables1_3!$H$20</f>
        <v>0</v>
      </c>
      <c r="I21" s="303">
        <f>Tables1_3!$H$20</f>
        <v>0</v>
      </c>
      <c r="J21" s="492"/>
      <c r="K21" s="701"/>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492"/>
      <c r="AM21" s="492"/>
      <c r="AN21" s="492"/>
      <c r="AO21" s="492"/>
      <c r="AP21" s="492"/>
      <c r="AQ21" s="492"/>
      <c r="AR21" s="492"/>
      <c r="AS21" s="492"/>
      <c r="AT21" s="492"/>
      <c r="AU21" s="492"/>
      <c r="AV21" s="492"/>
      <c r="AW21" s="492"/>
      <c r="AX21" s="492"/>
      <c r="AY21" s="492"/>
      <c r="AZ21" s="492"/>
      <c r="BA21" s="492"/>
      <c r="BB21" s="492"/>
      <c r="BC21" s="492"/>
      <c r="BD21" s="492"/>
      <c r="BE21" s="492"/>
      <c r="BF21" s="492"/>
      <c r="BG21" s="492"/>
      <c r="BH21" s="492"/>
      <c r="BI21" s="492"/>
      <c r="BJ21" s="492"/>
      <c r="BK21" s="492"/>
      <c r="BL21" s="492"/>
      <c r="BM21" s="492"/>
      <c r="BN21" s="492"/>
      <c r="BO21" s="492"/>
    </row>
    <row r="22" spans="1:67" s="82" customFormat="1" x14ac:dyDescent="0.35">
      <c r="A22" s="510"/>
      <c r="B22" s="459" t="s">
        <v>106</v>
      </c>
      <c r="C22" s="442" t="s">
        <v>107</v>
      </c>
      <c r="D22" s="303">
        <f>Tables1_3!D21</f>
        <v>0</v>
      </c>
      <c r="E22" s="303">
        <f>Tables1_3!E21</f>
        <v>0</v>
      </c>
      <c r="F22" s="303">
        <f>Tables1_3!G21</f>
        <v>0</v>
      </c>
      <c r="G22" s="303">
        <f>Tables1_3!$H$21</f>
        <v>0</v>
      </c>
      <c r="H22" s="303">
        <f>Tables1_3!$H$21</f>
        <v>0</v>
      </c>
      <c r="I22" s="303">
        <f>Tables1_3!$H$21</f>
        <v>0</v>
      </c>
      <c r="J22" s="492"/>
      <c r="K22" s="701"/>
      <c r="L22" s="492"/>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2"/>
      <c r="AL22" s="492"/>
      <c r="AM22" s="492"/>
      <c r="AN22" s="492"/>
      <c r="AO22" s="492"/>
      <c r="AP22" s="492"/>
      <c r="AQ22" s="492"/>
      <c r="AR22" s="492"/>
      <c r="AS22" s="492"/>
      <c r="AT22" s="492"/>
      <c r="AU22" s="492"/>
      <c r="AV22" s="492"/>
      <c r="AW22" s="492"/>
      <c r="AX22" s="492"/>
      <c r="AY22" s="492"/>
      <c r="AZ22" s="492"/>
      <c r="BA22" s="492"/>
      <c r="BB22" s="492"/>
      <c r="BC22" s="492"/>
      <c r="BD22" s="492"/>
      <c r="BE22" s="492"/>
      <c r="BF22" s="492"/>
      <c r="BG22" s="492"/>
      <c r="BH22" s="492"/>
      <c r="BI22" s="492"/>
      <c r="BJ22" s="492"/>
      <c r="BK22" s="492"/>
      <c r="BL22" s="492"/>
      <c r="BM22" s="492"/>
      <c r="BN22" s="492"/>
      <c r="BO22" s="492"/>
    </row>
    <row r="23" spans="1:67" s="82" customFormat="1" x14ac:dyDescent="0.35">
      <c r="A23" s="510"/>
      <c r="B23" s="459" t="s">
        <v>108</v>
      </c>
      <c r="C23" s="442" t="s">
        <v>109</v>
      </c>
      <c r="D23" s="303">
        <f>Tables1_3!D22</f>
        <v>0</v>
      </c>
      <c r="E23" s="303">
        <f>Tables1_3!E22</f>
        <v>0</v>
      </c>
      <c r="F23" s="303">
        <f>Tables1_3!G22</f>
        <v>0</v>
      </c>
      <c r="G23" s="303">
        <f>Tables1_3!$H$22</f>
        <v>0</v>
      </c>
      <c r="H23" s="303">
        <f>Tables1_3!$H$22</f>
        <v>0</v>
      </c>
      <c r="I23" s="303">
        <f>Tables1_3!$H$22</f>
        <v>0</v>
      </c>
      <c r="J23" s="492"/>
      <c r="K23" s="701"/>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492"/>
      <c r="AM23" s="492"/>
      <c r="AN23" s="492"/>
      <c r="AO23" s="492"/>
      <c r="AP23" s="492"/>
      <c r="AQ23" s="492"/>
      <c r="AR23" s="492"/>
      <c r="AS23" s="492"/>
      <c r="AT23" s="492"/>
      <c r="AU23" s="492"/>
      <c r="AV23" s="492"/>
      <c r="AW23" s="492"/>
      <c r="AX23" s="492"/>
      <c r="AY23" s="492"/>
      <c r="AZ23" s="492"/>
      <c r="BA23" s="492"/>
      <c r="BB23" s="492"/>
      <c r="BC23" s="492"/>
      <c r="BD23" s="492"/>
      <c r="BE23" s="492"/>
      <c r="BF23" s="492"/>
      <c r="BG23" s="492"/>
      <c r="BH23" s="492"/>
      <c r="BI23" s="492"/>
      <c r="BJ23" s="492"/>
      <c r="BK23" s="492"/>
      <c r="BL23" s="492"/>
      <c r="BM23" s="492"/>
      <c r="BN23" s="492"/>
      <c r="BO23" s="492"/>
    </row>
    <row r="24" spans="1:67" s="82" customFormat="1" x14ac:dyDescent="0.35">
      <c r="A24" s="510"/>
      <c r="B24" s="459" t="s">
        <v>110</v>
      </c>
      <c r="C24" s="442" t="s">
        <v>111</v>
      </c>
      <c r="D24" s="511">
        <f t="shared" ref="D24:I24" si="1">SUM(D18:D23)</f>
        <v>0</v>
      </c>
      <c r="E24" s="511">
        <f t="shared" si="1"/>
        <v>0</v>
      </c>
      <c r="F24" s="511">
        <f t="shared" si="1"/>
        <v>0</v>
      </c>
      <c r="G24" s="511">
        <f t="shared" si="1"/>
        <v>0</v>
      </c>
      <c r="H24" s="511">
        <f t="shared" si="1"/>
        <v>0</v>
      </c>
      <c r="I24" s="511">
        <f t="shared" si="1"/>
        <v>0</v>
      </c>
      <c r="J24" s="492"/>
      <c r="K24" s="701"/>
      <c r="L24" s="492"/>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c r="AK24" s="492"/>
      <c r="AL24" s="492"/>
      <c r="AM24" s="492"/>
      <c r="AN24" s="492"/>
      <c r="AO24" s="492"/>
      <c r="AP24" s="492"/>
      <c r="AQ24" s="492"/>
      <c r="AR24" s="492"/>
      <c r="AS24" s="492"/>
      <c r="AT24" s="492"/>
      <c r="AU24" s="492"/>
      <c r="AV24" s="492"/>
      <c r="AW24" s="492"/>
      <c r="AX24" s="492"/>
      <c r="AY24" s="492"/>
      <c r="AZ24" s="492"/>
      <c r="BA24" s="492"/>
      <c r="BB24" s="492"/>
      <c r="BC24" s="492"/>
      <c r="BD24" s="492"/>
      <c r="BE24" s="492"/>
      <c r="BF24" s="492"/>
      <c r="BG24" s="492"/>
      <c r="BH24" s="492"/>
      <c r="BI24" s="492"/>
      <c r="BJ24" s="492"/>
      <c r="BK24" s="492"/>
      <c r="BL24" s="492"/>
      <c r="BM24" s="492"/>
      <c r="BN24" s="492"/>
      <c r="BO24" s="492"/>
    </row>
    <row r="25" spans="1:67" s="82" customFormat="1" x14ac:dyDescent="0.35">
      <c r="A25" s="510"/>
      <c r="B25" s="459"/>
      <c r="C25" s="442"/>
      <c r="D25" s="508"/>
      <c r="E25" s="508"/>
      <c r="F25" s="508"/>
      <c r="G25" s="508"/>
      <c r="H25" s="508"/>
      <c r="I25" s="508"/>
      <c r="J25" s="492"/>
      <c r="K25" s="701"/>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2"/>
      <c r="AN25" s="492"/>
      <c r="AO25" s="492"/>
      <c r="AP25" s="492"/>
      <c r="AQ25" s="492"/>
      <c r="AR25" s="492"/>
      <c r="AS25" s="492"/>
      <c r="AT25" s="492"/>
      <c r="AU25" s="492"/>
      <c r="AV25" s="492"/>
      <c r="AW25" s="492"/>
      <c r="AX25" s="492"/>
      <c r="AY25" s="492"/>
      <c r="AZ25" s="492"/>
      <c r="BA25" s="492"/>
      <c r="BB25" s="492"/>
      <c r="BC25" s="492"/>
      <c r="BD25" s="492"/>
      <c r="BE25" s="492"/>
      <c r="BF25" s="492"/>
      <c r="BG25" s="492"/>
      <c r="BH25" s="492"/>
      <c r="BI25" s="492"/>
      <c r="BJ25" s="492"/>
      <c r="BK25" s="492"/>
      <c r="BL25" s="492"/>
      <c r="BM25" s="492"/>
      <c r="BN25" s="492"/>
      <c r="BO25" s="492"/>
    </row>
    <row r="26" spans="1:67" s="82" customFormat="1" ht="26" x14ac:dyDescent="0.35">
      <c r="A26" s="510"/>
      <c r="B26" s="168">
        <v>3</v>
      </c>
      <c r="C26" s="98" t="s">
        <v>112</v>
      </c>
      <c r="D26" s="305">
        <f t="shared" ref="D26:I26" si="2">D15-D24</f>
        <v>0</v>
      </c>
      <c r="E26" s="305">
        <f t="shared" si="2"/>
        <v>0</v>
      </c>
      <c r="F26" s="305">
        <f t="shared" si="2"/>
        <v>0</v>
      </c>
      <c r="G26" s="305">
        <f t="shared" si="2"/>
        <v>0</v>
      </c>
      <c r="H26" s="305">
        <f t="shared" si="2"/>
        <v>0</v>
      </c>
      <c r="I26" s="305">
        <f t="shared" si="2"/>
        <v>0</v>
      </c>
      <c r="J26" s="492"/>
      <c r="K26" s="701"/>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2"/>
      <c r="AN26" s="492"/>
      <c r="AO26" s="492"/>
      <c r="AP26" s="492"/>
      <c r="AQ26" s="492"/>
      <c r="AR26" s="492"/>
      <c r="AS26" s="492"/>
      <c r="AT26" s="492"/>
      <c r="AU26" s="492"/>
      <c r="AV26" s="492"/>
      <c r="AW26" s="492"/>
      <c r="AX26" s="492"/>
      <c r="AY26" s="492"/>
      <c r="AZ26" s="492"/>
      <c r="BA26" s="492"/>
      <c r="BB26" s="492"/>
      <c r="BC26" s="492"/>
      <c r="BD26" s="492"/>
      <c r="BE26" s="492"/>
      <c r="BF26" s="492"/>
      <c r="BG26" s="492"/>
      <c r="BH26" s="492"/>
      <c r="BI26" s="492"/>
      <c r="BJ26" s="492"/>
      <c r="BK26" s="492"/>
      <c r="BL26" s="492"/>
      <c r="BM26" s="492"/>
      <c r="BN26" s="492"/>
      <c r="BO26" s="492"/>
    </row>
    <row r="27" spans="1:67" s="82" customFormat="1" x14ac:dyDescent="0.35">
      <c r="A27" s="510"/>
      <c r="B27" s="459">
        <v>4</v>
      </c>
      <c r="C27" s="442" t="s">
        <v>622</v>
      </c>
      <c r="D27" s="303">
        <f>SUM(Tables1_3!D27:D30)</f>
        <v>0</v>
      </c>
      <c r="E27" s="303">
        <f>SUM(Tables1_3!E27:E30)</f>
        <v>0</v>
      </c>
      <c r="F27" s="303">
        <f>SUM(Tables1_3!G27:G30)</f>
        <v>0</v>
      </c>
      <c r="G27" s="303">
        <f>SUM(Tables1_3!$H$27:$H$30)</f>
        <v>0</v>
      </c>
      <c r="H27" s="303">
        <f>SUM(Tables1_3!$H$27:$H$30)</f>
        <v>0</v>
      </c>
      <c r="I27" s="303">
        <f>SUM(Tables1_3!$H$27:$H$30)</f>
        <v>0</v>
      </c>
      <c r="J27" s="492"/>
      <c r="K27" s="701"/>
      <c r="L27" s="492"/>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92"/>
      <c r="AL27" s="492"/>
      <c r="AM27" s="492"/>
      <c r="AN27" s="492"/>
      <c r="AO27" s="492"/>
      <c r="AP27" s="492"/>
      <c r="AQ27" s="492"/>
      <c r="AR27" s="492"/>
      <c r="AS27" s="492"/>
      <c r="AT27" s="492"/>
      <c r="AU27" s="492"/>
      <c r="AV27" s="492"/>
      <c r="AW27" s="492"/>
      <c r="AX27" s="492"/>
      <c r="AY27" s="492"/>
      <c r="AZ27" s="492"/>
      <c r="BA27" s="492"/>
      <c r="BB27" s="492"/>
      <c r="BC27" s="492"/>
      <c r="BD27" s="492"/>
      <c r="BE27" s="492"/>
      <c r="BF27" s="492"/>
      <c r="BG27" s="492"/>
      <c r="BH27" s="492"/>
      <c r="BI27" s="492"/>
      <c r="BJ27" s="492"/>
      <c r="BK27" s="492"/>
      <c r="BL27" s="492"/>
      <c r="BM27" s="492"/>
      <c r="BN27" s="492"/>
      <c r="BO27" s="492"/>
    </row>
    <row r="28" spans="1:67" s="82" customFormat="1" x14ac:dyDescent="0.35">
      <c r="A28" s="510"/>
      <c r="B28" s="459"/>
      <c r="C28" s="442" t="s">
        <v>113</v>
      </c>
      <c r="D28" s="508"/>
      <c r="E28" s="508"/>
      <c r="F28" s="508"/>
      <c r="G28" s="508"/>
      <c r="H28" s="508"/>
      <c r="I28" s="508"/>
      <c r="J28" s="492"/>
      <c r="K28" s="701"/>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c r="AM28" s="492"/>
      <c r="AN28" s="492"/>
      <c r="AO28" s="492"/>
      <c r="AP28" s="492"/>
      <c r="AQ28" s="492"/>
      <c r="AR28" s="492"/>
      <c r="AS28" s="492"/>
      <c r="AT28" s="492"/>
      <c r="AU28" s="492"/>
      <c r="AV28" s="492"/>
      <c r="AW28" s="492"/>
      <c r="AX28" s="492"/>
      <c r="AY28" s="492"/>
      <c r="AZ28" s="492"/>
      <c r="BA28" s="492"/>
      <c r="BB28" s="492"/>
      <c r="BC28" s="492"/>
      <c r="BD28" s="492"/>
      <c r="BE28" s="492"/>
      <c r="BF28" s="492"/>
      <c r="BG28" s="492"/>
      <c r="BH28" s="492"/>
      <c r="BI28" s="492"/>
      <c r="BJ28" s="492"/>
      <c r="BK28" s="492"/>
      <c r="BL28" s="492"/>
      <c r="BM28" s="492"/>
      <c r="BN28" s="492"/>
      <c r="BO28" s="492"/>
    </row>
    <row r="29" spans="1:67" s="82" customFormat="1" x14ac:dyDescent="0.35">
      <c r="A29" s="510"/>
      <c r="B29" s="210">
        <v>8</v>
      </c>
      <c r="C29" s="98" t="s">
        <v>118</v>
      </c>
      <c r="D29" s="305">
        <f t="shared" ref="D29:I29" si="3">SUM(D26:D27)</f>
        <v>0</v>
      </c>
      <c r="E29" s="305">
        <f t="shared" si="3"/>
        <v>0</v>
      </c>
      <c r="F29" s="305">
        <f t="shared" si="3"/>
        <v>0</v>
      </c>
      <c r="G29" s="305">
        <f t="shared" si="3"/>
        <v>0</v>
      </c>
      <c r="H29" s="305">
        <f t="shared" si="3"/>
        <v>0</v>
      </c>
      <c r="I29" s="305">
        <f t="shared" si="3"/>
        <v>0</v>
      </c>
      <c r="J29" s="492"/>
      <c r="K29" s="701"/>
      <c r="L29" s="492"/>
      <c r="M29" s="492"/>
      <c r="N29" s="492"/>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492"/>
      <c r="AL29" s="492"/>
      <c r="AM29" s="492"/>
      <c r="AN29" s="492"/>
      <c r="AO29" s="492"/>
      <c r="AP29" s="492"/>
      <c r="AQ29" s="492"/>
      <c r="AR29" s="492"/>
      <c r="AS29" s="492"/>
      <c r="AT29" s="492"/>
      <c r="AU29" s="492"/>
      <c r="AV29" s="492"/>
      <c r="AW29" s="492"/>
      <c r="AX29" s="492"/>
      <c r="AY29" s="492"/>
      <c r="AZ29" s="492"/>
      <c r="BA29" s="492"/>
      <c r="BB29" s="492"/>
      <c r="BC29" s="492"/>
      <c r="BD29" s="492"/>
      <c r="BE29" s="492"/>
      <c r="BF29" s="492"/>
      <c r="BG29" s="492"/>
      <c r="BH29" s="492"/>
      <c r="BI29" s="492"/>
      <c r="BJ29" s="492"/>
      <c r="BK29" s="492"/>
      <c r="BL29" s="492"/>
      <c r="BM29" s="492"/>
      <c r="BN29" s="492"/>
      <c r="BO29" s="492"/>
    </row>
    <row r="30" spans="1:67" s="82" customFormat="1" x14ac:dyDescent="0.35">
      <c r="A30" s="510"/>
      <c r="B30" s="459">
        <v>9</v>
      </c>
      <c r="C30" s="442" t="s">
        <v>119</v>
      </c>
      <c r="D30" s="303">
        <f>Tables1_3!D34</f>
        <v>0</v>
      </c>
      <c r="E30" s="303">
        <f>Tables1_3!E34</f>
        <v>0</v>
      </c>
      <c r="F30" s="303">
        <f>Tables1_3!G34</f>
        <v>0</v>
      </c>
      <c r="G30" s="303">
        <f>Tables1_3!$H$34</f>
        <v>0</v>
      </c>
      <c r="H30" s="303">
        <f>Tables1_3!$H$34</f>
        <v>0</v>
      </c>
      <c r="I30" s="303">
        <f>Tables1_3!$H$34</f>
        <v>0</v>
      </c>
      <c r="J30" s="492"/>
      <c r="K30" s="701"/>
      <c r="L30" s="492"/>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2"/>
      <c r="AZ30" s="492"/>
      <c r="BA30" s="492"/>
      <c r="BB30" s="492"/>
      <c r="BC30" s="492"/>
      <c r="BD30" s="492"/>
      <c r="BE30" s="492"/>
      <c r="BF30" s="492"/>
      <c r="BG30" s="492"/>
      <c r="BH30" s="492"/>
      <c r="BI30" s="492"/>
      <c r="BJ30" s="492"/>
      <c r="BK30" s="492"/>
      <c r="BL30" s="492"/>
      <c r="BM30" s="492"/>
      <c r="BN30" s="492"/>
      <c r="BO30" s="492"/>
    </row>
    <row r="31" spans="1:67" s="82" customFormat="1" x14ac:dyDescent="0.35">
      <c r="A31" s="510"/>
      <c r="B31" s="459"/>
      <c r="C31" s="442" t="s">
        <v>113</v>
      </c>
      <c r="D31" s="508"/>
      <c r="E31" s="508"/>
      <c r="F31" s="508"/>
      <c r="G31" s="508"/>
      <c r="H31" s="508"/>
      <c r="I31" s="508"/>
      <c r="J31" s="492"/>
      <c r="K31" s="701"/>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2"/>
      <c r="AL31" s="492"/>
      <c r="AM31" s="492"/>
      <c r="AN31" s="492"/>
      <c r="AO31" s="492"/>
      <c r="AP31" s="492"/>
      <c r="AQ31" s="492"/>
      <c r="AR31" s="492"/>
      <c r="AS31" s="492"/>
      <c r="AT31" s="492"/>
      <c r="AU31" s="492"/>
      <c r="AV31" s="492"/>
      <c r="AW31" s="492"/>
      <c r="AX31" s="492"/>
      <c r="AY31" s="492"/>
      <c r="AZ31" s="492"/>
      <c r="BA31" s="492"/>
      <c r="BB31" s="492"/>
      <c r="BC31" s="492"/>
      <c r="BD31" s="492"/>
      <c r="BE31" s="492"/>
      <c r="BF31" s="492"/>
      <c r="BG31" s="492"/>
      <c r="BH31" s="492"/>
      <c r="BI31" s="492"/>
      <c r="BJ31" s="492"/>
      <c r="BK31" s="492"/>
      <c r="BL31" s="492"/>
      <c r="BM31" s="492"/>
      <c r="BN31" s="492"/>
      <c r="BO31" s="492"/>
    </row>
    <row r="32" spans="1:67" s="82" customFormat="1" x14ac:dyDescent="0.35">
      <c r="A32" s="510"/>
      <c r="B32" s="210">
        <v>10</v>
      </c>
      <c r="C32" s="98" t="s">
        <v>120</v>
      </c>
      <c r="D32" s="305">
        <f t="shared" ref="D32:I32" si="4">D29+D30</f>
        <v>0</v>
      </c>
      <c r="E32" s="305">
        <f t="shared" si="4"/>
        <v>0</v>
      </c>
      <c r="F32" s="305">
        <f t="shared" si="4"/>
        <v>0</v>
      </c>
      <c r="G32" s="305">
        <f t="shared" si="4"/>
        <v>0</v>
      </c>
      <c r="H32" s="305">
        <f t="shared" si="4"/>
        <v>0</v>
      </c>
      <c r="I32" s="305">
        <f t="shared" si="4"/>
        <v>0</v>
      </c>
      <c r="J32" s="492"/>
      <c r="K32" s="701"/>
      <c r="L32" s="492"/>
      <c r="M32" s="492"/>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2"/>
      <c r="AL32" s="492"/>
      <c r="AM32" s="492"/>
      <c r="AN32" s="492"/>
      <c r="AO32" s="492"/>
      <c r="AP32" s="492"/>
      <c r="AQ32" s="492"/>
      <c r="AR32" s="492"/>
      <c r="AS32" s="492"/>
      <c r="AT32" s="492"/>
      <c r="AU32" s="492"/>
      <c r="AV32" s="492"/>
      <c r="AW32" s="492"/>
      <c r="AX32" s="492"/>
      <c r="AY32" s="492"/>
      <c r="AZ32" s="492"/>
      <c r="BA32" s="492"/>
      <c r="BB32" s="492"/>
      <c r="BC32" s="492"/>
      <c r="BD32" s="492"/>
      <c r="BE32" s="492"/>
      <c r="BF32" s="492"/>
      <c r="BG32" s="492"/>
      <c r="BH32" s="492"/>
      <c r="BI32" s="492"/>
      <c r="BJ32" s="492"/>
      <c r="BK32" s="492"/>
      <c r="BL32" s="492"/>
      <c r="BM32" s="492"/>
      <c r="BN32" s="492"/>
      <c r="BO32" s="492"/>
    </row>
    <row r="33" spans="1:67" s="82" customFormat="1" x14ac:dyDescent="0.35">
      <c r="A33" s="510"/>
      <c r="B33" s="459"/>
      <c r="C33" s="442" t="s">
        <v>623</v>
      </c>
      <c r="D33" s="303">
        <f>SUM(Tables1_3!D38:D41)</f>
        <v>0</v>
      </c>
      <c r="E33" s="303">
        <f>SUM(Tables1_3!E38:E41)</f>
        <v>0</v>
      </c>
      <c r="F33" s="303">
        <f>SUM(Tables1_3!G38:G41)</f>
        <v>0</v>
      </c>
      <c r="G33" s="303">
        <f>SUM(Tables1_3!$H$38:$H$41)</f>
        <v>0</v>
      </c>
      <c r="H33" s="303">
        <f>SUM(Tables1_3!$H$38:$H$41)</f>
        <v>0</v>
      </c>
      <c r="I33" s="303">
        <f>SUM(Tables1_3!$H$38:$H$41)</f>
        <v>0</v>
      </c>
      <c r="J33" s="492"/>
      <c r="K33" s="701"/>
      <c r="L33" s="492"/>
      <c r="M33" s="492"/>
      <c r="N33" s="492"/>
      <c r="O33" s="492"/>
      <c r="P33" s="492"/>
      <c r="Q33" s="492"/>
      <c r="R33" s="492"/>
      <c r="S33" s="492"/>
      <c r="T33" s="492"/>
      <c r="U33" s="492"/>
      <c r="V33" s="492"/>
      <c r="W33" s="492"/>
      <c r="X33" s="492"/>
      <c r="Y33" s="492"/>
      <c r="Z33" s="492"/>
      <c r="AA33" s="492"/>
      <c r="AB33" s="492"/>
      <c r="AC33" s="492"/>
      <c r="AD33" s="492"/>
      <c r="AE33" s="492"/>
      <c r="AF33" s="492"/>
      <c r="AG33" s="492"/>
      <c r="AH33" s="492"/>
      <c r="AI33" s="492"/>
      <c r="AJ33" s="492"/>
      <c r="AK33" s="492"/>
      <c r="AL33" s="492"/>
      <c r="AM33" s="492"/>
      <c r="AN33" s="492"/>
      <c r="AO33" s="492"/>
      <c r="AP33" s="492"/>
      <c r="AQ33" s="492"/>
      <c r="AR33" s="492"/>
      <c r="AS33" s="492"/>
      <c r="AT33" s="492"/>
      <c r="AU33" s="492"/>
      <c r="AV33" s="492"/>
      <c r="AW33" s="492"/>
      <c r="AX33" s="492"/>
      <c r="AY33" s="492"/>
      <c r="AZ33" s="492"/>
      <c r="BA33" s="492"/>
      <c r="BB33" s="492"/>
      <c r="BC33" s="492"/>
      <c r="BD33" s="492"/>
      <c r="BE33" s="492"/>
      <c r="BF33" s="492"/>
      <c r="BG33" s="492"/>
      <c r="BH33" s="492"/>
      <c r="BI33" s="492"/>
      <c r="BJ33" s="492"/>
      <c r="BK33" s="492"/>
      <c r="BL33" s="492"/>
      <c r="BM33" s="492"/>
      <c r="BN33" s="492"/>
      <c r="BO33" s="492"/>
    </row>
    <row r="34" spans="1:67" s="82" customFormat="1" x14ac:dyDescent="0.35">
      <c r="A34" s="510"/>
      <c r="B34" s="459"/>
      <c r="C34" s="442"/>
      <c r="D34" s="303"/>
      <c r="E34" s="303"/>
      <c r="F34" s="303"/>
      <c r="G34" s="303"/>
      <c r="H34" s="303"/>
      <c r="I34" s="303"/>
      <c r="J34" s="492"/>
      <c r="K34" s="701"/>
      <c r="L34" s="492"/>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492"/>
      <c r="AJ34" s="492"/>
      <c r="AK34" s="492"/>
      <c r="AL34" s="492"/>
      <c r="AM34" s="492"/>
      <c r="AN34" s="492"/>
      <c r="AO34" s="492"/>
      <c r="AP34" s="492"/>
      <c r="AQ34" s="492"/>
      <c r="AR34" s="492"/>
      <c r="AS34" s="492"/>
      <c r="AT34" s="492"/>
      <c r="AU34" s="492"/>
      <c r="AV34" s="492"/>
      <c r="AW34" s="492"/>
      <c r="AX34" s="492"/>
      <c r="AY34" s="492"/>
      <c r="AZ34" s="492"/>
      <c r="BA34" s="492"/>
      <c r="BB34" s="492"/>
      <c r="BC34" s="492"/>
      <c r="BD34" s="492"/>
      <c r="BE34" s="492"/>
      <c r="BF34" s="492"/>
      <c r="BG34" s="492"/>
      <c r="BH34" s="492"/>
      <c r="BI34" s="492"/>
      <c r="BJ34" s="492"/>
      <c r="BK34" s="492"/>
      <c r="BL34" s="492"/>
      <c r="BM34" s="492"/>
      <c r="BN34" s="492"/>
      <c r="BO34" s="492"/>
    </row>
    <row r="35" spans="1:67" s="82" customFormat="1" x14ac:dyDescent="0.35">
      <c r="A35" s="510"/>
      <c r="B35" s="210">
        <v>15</v>
      </c>
      <c r="C35" s="98" t="s">
        <v>125</v>
      </c>
      <c r="D35" s="306">
        <f t="shared" ref="D35:I35" si="5">SUM(D32:D34)</f>
        <v>0</v>
      </c>
      <c r="E35" s="306">
        <f t="shared" si="5"/>
        <v>0</v>
      </c>
      <c r="F35" s="306">
        <f t="shared" si="5"/>
        <v>0</v>
      </c>
      <c r="G35" s="306">
        <f t="shared" si="5"/>
        <v>0</v>
      </c>
      <c r="H35" s="306">
        <f t="shared" si="5"/>
        <v>0</v>
      </c>
      <c r="I35" s="306">
        <f t="shared" si="5"/>
        <v>0</v>
      </c>
      <c r="J35" s="492"/>
      <c r="K35" s="701"/>
      <c r="L35" s="492"/>
      <c r="M35" s="492"/>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2"/>
      <c r="AK35" s="492"/>
      <c r="AL35" s="492"/>
      <c r="AM35" s="492"/>
      <c r="AN35" s="492"/>
      <c r="AO35" s="492"/>
      <c r="AP35" s="492"/>
      <c r="AQ35" s="492"/>
      <c r="AR35" s="492"/>
      <c r="AS35" s="492"/>
      <c r="AT35" s="492"/>
      <c r="AU35" s="492"/>
      <c r="AV35" s="492"/>
      <c r="AW35" s="492"/>
      <c r="AX35" s="492"/>
      <c r="AY35" s="492"/>
      <c r="AZ35" s="492"/>
      <c r="BA35" s="492"/>
      <c r="BB35" s="492"/>
      <c r="BC35" s="492"/>
      <c r="BD35" s="492"/>
      <c r="BE35" s="492"/>
      <c r="BF35" s="492"/>
      <c r="BG35" s="492"/>
      <c r="BH35" s="492"/>
      <c r="BI35" s="492"/>
      <c r="BJ35" s="492"/>
      <c r="BK35" s="492"/>
      <c r="BL35" s="492"/>
      <c r="BM35" s="492"/>
      <c r="BN35" s="492"/>
      <c r="BO35" s="492"/>
    </row>
    <row r="36" spans="1:67" s="82" customFormat="1" x14ac:dyDescent="0.35">
      <c r="A36" s="510"/>
      <c r="B36" s="459"/>
      <c r="C36" s="442" t="s">
        <v>113</v>
      </c>
      <c r="D36" s="508"/>
      <c r="E36" s="508"/>
      <c r="F36" s="508"/>
      <c r="G36" s="508"/>
      <c r="H36" s="508"/>
      <c r="I36" s="508"/>
      <c r="J36" s="492"/>
      <c r="K36" s="701"/>
      <c r="L36" s="492"/>
      <c r="M36" s="492"/>
      <c r="N36" s="492"/>
      <c r="O36" s="492"/>
      <c r="P36" s="492"/>
      <c r="Q36" s="492"/>
      <c r="R36" s="492"/>
      <c r="S36" s="492"/>
      <c r="T36" s="492"/>
      <c r="U36" s="492"/>
      <c r="V36" s="492"/>
      <c r="W36" s="492"/>
      <c r="X36" s="492"/>
      <c r="Y36" s="492"/>
      <c r="Z36" s="492"/>
      <c r="AA36" s="492"/>
      <c r="AB36" s="492"/>
      <c r="AC36" s="492"/>
      <c r="AD36" s="492"/>
      <c r="AE36" s="492"/>
      <c r="AF36" s="492"/>
      <c r="AG36" s="492"/>
      <c r="AH36" s="492"/>
      <c r="AI36" s="492"/>
      <c r="AJ36" s="492"/>
      <c r="AK36" s="492"/>
      <c r="AL36" s="492"/>
      <c r="AM36" s="492"/>
      <c r="AN36" s="492"/>
      <c r="AO36" s="492"/>
      <c r="AP36" s="492"/>
      <c r="AQ36" s="492"/>
      <c r="AR36" s="492"/>
      <c r="AS36" s="492"/>
      <c r="AT36" s="492"/>
      <c r="AU36" s="492"/>
      <c r="AV36" s="492"/>
      <c r="AW36" s="492"/>
      <c r="AX36" s="492"/>
      <c r="AY36" s="492"/>
      <c r="AZ36" s="492"/>
      <c r="BA36" s="492"/>
      <c r="BB36" s="492"/>
      <c r="BC36" s="492"/>
      <c r="BD36" s="492"/>
      <c r="BE36" s="492"/>
      <c r="BF36" s="492"/>
      <c r="BG36" s="492"/>
      <c r="BH36" s="492"/>
      <c r="BI36" s="492"/>
      <c r="BJ36" s="492"/>
      <c r="BK36" s="492"/>
      <c r="BL36" s="492"/>
      <c r="BM36" s="492"/>
      <c r="BN36" s="492"/>
      <c r="BO36" s="492"/>
    </row>
    <row r="37" spans="1:67" s="82" customFormat="1" x14ac:dyDescent="0.35">
      <c r="A37" s="524"/>
      <c r="B37" s="547"/>
      <c r="C37" s="585"/>
      <c r="D37" s="511" t="s">
        <v>146</v>
      </c>
      <c r="E37" s="511"/>
      <c r="F37" s="511"/>
      <c r="G37" s="511"/>
      <c r="H37" s="511"/>
      <c r="I37" s="511"/>
      <c r="J37" s="492"/>
      <c r="K37" s="701"/>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2"/>
      <c r="AQ37" s="492"/>
      <c r="AR37" s="492"/>
      <c r="AS37" s="492"/>
      <c r="AT37" s="492"/>
      <c r="AU37" s="492"/>
      <c r="AV37" s="492"/>
      <c r="AW37" s="492"/>
      <c r="AX37" s="492"/>
      <c r="AY37" s="492"/>
      <c r="AZ37" s="492"/>
      <c r="BA37" s="492"/>
      <c r="BB37" s="492"/>
      <c r="BC37" s="492"/>
      <c r="BD37" s="492"/>
      <c r="BE37" s="492"/>
      <c r="BF37" s="492"/>
      <c r="BG37" s="492"/>
      <c r="BH37" s="492"/>
      <c r="BI37" s="492"/>
      <c r="BJ37" s="492"/>
      <c r="BK37" s="492"/>
      <c r="BL37" s="492"/>
      <c r="BM37" s="492"/>
      <c r="BN37" s="492"/>
      <c r="BO37" s="492"/>
    </row>
    <row r="38" spans="1:67" s="82" customFormat="1" x14ac:dyDescent="0.35">
      <c r="A38" s="510"/>
      <c r="B38" s="32" t="s">
        <v>147</v>
      </c>
      <c r="C38" s="265"/>
      <c r="D38" s="315"/>
      <c r="E38" s="583"/>
      <c r="F38" s="583"/>
      <c r="G38" s="583"/>
      <c r="H38" s="583"/>
      <c r="I38" s="583"/>
      <c r="J38" s="492"/>
      <c r="K38" s="701"/>
      <c r="L38" s="492"/>
      <c r="M38" s="492"/>
      <c r="N38" s="691"/>
      <c r="O38" s="492"/>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c r="AN38" s="492"/>
      <c r="AO38" s="492"/>
      <c r="AP38" s="492"/>
      <c r="AQ38" s="492"/>
      <c r="AR38" s="492"/>
      <c r="AS38" s="492"/>
      <c r="AT38" s="492"/>
      <c r="AU38" s="492"/>
      <c r="AV38" s="492"/>
      <c r="AW38" s="492"/>
      <c r="AX38" s="492"/>
      <c r="AY38" s="492"/>
      <c r="AZ38" s="492"/>
      <c r="BA38" s="492"/>
      <c r="BB38" s="492"/>
      <c r="BC38" s="492"/>
      <c r="BD38" s="492"/>
      <c r="BE38" s="492"/>
      <c r="BF38" s="492"/>
      <c r="BG38" s="492"/>
      <c r="BH38" s="492"/>
      <c r="BI38" s="492"/>
      <c r="BJ38" s="492"/>
      <c r="BK38" s="492"/>
      <c r="BL38" s="492"/>
      <c r="BM38" s="492"/>
      <c r="BN38" s="492"/>
      <c r="BO38" s="492"/>
    </row>
    <row r="39" spans="1:67" s="82" customFormat="1" x14ac:dyDescent="0.35">
      <c r="A39" s="510"/>
      <c r="B39" s="210" t="s">
        <v>148</v>
      </c>
      <c r="C39" s="98" t="s">
        <v>84</v>
      </c>
      <c r="D39" s="508"/>
      <c r="E39" s="508"/>
      <c r="F39" s="508"/>
      <c r="G39" s="508"/>
      <c r="H39" s="508"/>
      <c r="I39" s="508"/>
      <c r="J39" s="492"/>
      <c r="K39" s="701"/>
      <c r="L39" s="492"/>
      <c r="M39" s="492"/>
      <c r="N39" s="492"/>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c r="AN39" s="492"/>
      <c r="AO39" s="492"/>
      <c r="AP39" s="492"/>
      <c r="AQ39" s="492"/>
      <c r="AR39" s="492"/>
      <c r="AS39" s="492"/>
      <c r="AT39" s="492"/>
      <c r="AU39" s="492"/>
      <c r="AV39" s="492"/>
      <c r="AW39" s="492"/>
      <c r="AX39" s="492"/>
      <c r="AY39" s="492"/>
      <c r="AZ39" s="492"/>
      <c r="BA39" s="492"/>
      <c r="BB39" s="492"/>
      <c r="BC39" s="492"/>
      <c r="BD39" s="492"/>
      <c r="BE39" s="492"/>
      <c r="BF39" s="492"/>
      <c r="BG39" s="492"/>
      <c r="BH39" s="492"/>
      <c r="BI39" s="492"/>
      <c r="BJ39" s="492"/>
      <c r="BK39" s="492"/>
      <c r="BL39" s="492"/>
      <c r="BM39" s="492"/>
      <c r="BN39" s="492"/>
      <c r="BO39" s="492"/>
    </row>
    <row r="40" spans="1:67" s="82" customFormat="1" x14ac:dyDescent="0.35">
      <c r="A40" s="510"/>
      <c r="B40" s="210"/>
      <c r="C40" s="362" t="s">
        <v>624</v>
      </c>
      <c r="D40" s="508"/>
      <c r="E40" s="508"/>
      <c r="F40" s="508"/>
      <c r="G40" s="508"/>
      <c r="H40" s="508"/>
      <c r="I40" s="508"/>
      <c r="J40" s="492"/>
      <c r="K40" s="702"/>
      <c r="L40" s="492"/>
      <c r="M40" s="492"/>
      <c r="N40" s="492"/>
      <c r="O40" s="492"/>
      <c r="P40" s="492"/>
      <c r="Q40" s="492"/>
      <c r="R40" s="492"/>
      <c r="S40" s="492"/>
      <c r="T40" s="492"/>
      <c r="U40" s="492"/>
      <c r="V40" s="492"/>
      <c r="W40" s="492"/>
      <c r="X40" s="492"/>
      <c r="Y40" s="492"/>
      <c r="Z40" s="492"/>
      <c r="AA40" s="492"/>
      <c r="AB40" s="492"/>
      <c r="AC40" s="492"/>
      <c r="AD40" s="492"/>
      <c r="AE40" s="492"/>
      <c r="AF40" s="492"/>
      <c r="AG40" s="492"/>
      <c r="AH40" s="492"/>
      <c r="AI40" s="492"/>
      <c r="AJ40" s="492"/>
      <c r="AK40" s="492"/>
      <c r="AL40" s="492"/>
      <c r="AM40" s="492"/>
      <c r="AN40" s="492"/>
      <c r="AO40" s="492"/>
      <c r="AP40" s="492"/>
      <c r="AQ40" s="492"/>
      <c r="AR40" s="492"/>
      <c r="AS40" s="492"/>
      <c r="AT40" s="492"/>
      <c r="AU40" s="492"/>
      <c r="AV40" s="492"/>
      <c r="AW40" s="492"/>
      <c r="AX40" s="492"/>
      <c r="AY40" s="492"/>
      <c r="AZ40" s="492"/>
      <c r="BA40" s="492"/>
      <c r="BB40" s="492"/>
      <c r="BC40" s="492"/>
      <c r="BD40" s="492"/>
      <c r="BE40" s="492"/>
      <c r="BF40" s="492"/>
      <c r="BG40" s="492"/>
      <c r="BH40" s="492"/>
      <c r="BI40" s="492"/>
      <c r="BJ40" s="492"/>
      <c r="BK40" s="492"/>
      <c r="BL40" s="492"/>
      <c r="BM40" s="492"/>
      <c r="BN40" s="492"/>
      <c r="BO40" s="492"/>
    </row>
    <row r="41" spans="1:67" s="82" customFormat="1" ht="12.5" x14ac:dyDescent="0.35">
      <c r="A41" s="510"/>
      <c r="B41" s="459" t="s">
        <v>149</v>
      </c>
      <c r="C41" s="442" t="s">
        <v>625</v>
      </c>
      <c r="D41" s="303">
        <f>Tables1_3!D59</f>
        <v>0</v>
      </c>
      <c r="E41" s="303">
        <f>Tables1_3!E59</f>
        <v>0</v>
      </c>
      <c r="F41" s="303">
        <f>Tables1_3!G59</f>
        <v>0</v>
      </c>
      <c r="G41" s="303">
        <f>+F41</f>
        <v>0</v>
      </c>
      <c r="H41" s="303">
        <f>+F41*95%</f>
        <v>0</v>
      </c>
      <c r="I41" s="327">
        <v>0</v>
      </c>
      <c r="J41" s="492"/>
      <c r="K41" s="703" t="s">
        <v>626</v>
      </c>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c r="BB41" s="492"/>
      <c r="BC41" s="492"/>
      <c r="BD41" s="492"/>
      <c r="BE41" s="492"/>
      <c r="BF41" s="492"/>
      <c r="BG41" s="492"/>
      <c r="BH41" s="492"/>
      <c r="BI41" s="492"/>
      <c r="BJ41" s="492"/>
      <c r="BK41" s="492"/>
      <c r="BL41" s="492"/>
      <c r="BM41" s="492"/>
      <c r="BN41" s="492"/>
      <c r="BO41" s="492"/>
    </row>
    <row r="42" spans="1:67" s="82" customFormat="1" ht="12.5" x14ac:dyDescent="0.35">
      <c r="A42" s="510"/>
      <c r="B42" s="459" t="s">
        <v>151</v>
      </c>
      <c r="C42" s="442" t="s">
        <v>627</v>
      </c>
      <c r="D42" s="303">
        <f>Tables1_3!D60</f>
        <v>0</v>
      </c>
      <c r="E42" s="303">
        <f>Tables1_3!E60</f>
        <v>0</v>
      </c>
      <c r="F42" s="303">
        <f>Tables1_3!G60</f>
        <v>0</v>
      </c>
      <c r="G42" s="303">
        <f>+F42</f>
        <v>0</v>
      </c>
      <c r="H42" s="303">
        <f>IF((MIN(E42:F42)&lt;0),0,MIN(E42:F42))</f>
        <v>0</v>
      </c>
      <c r="I42" s="327">
        <v>0</v>
      </c>
      <c r="J42" s="492"/>
      <c r="K42" s="702" t="s">
        <v>628</v>
      </c>
      <c r="L42" s="492"/>
      <c r="M42" s="492"/>
      <c r="N42" s="492"/>
      <c r="O42" s="492"/>
      <c r="P42" s="492"/>
      <c r="Q42" s="492"/>
      <c r="R42" s="492"/>
      <c r="S42" s="492"/>
      <c r="T42" s="492"/>
      <c r="U42" s="492"/>
      <c r="V42" s="492"/>
      <c r="W42" s="492"/>
      <c r="X42" s="492"/>
      <c r="Y42" s="492"/>
      <c r="Z42" s="492"/>
      <c r="AA42" s="492"/>
      <c r="AB42" s="492"/>
      <c r="AC42" s="492"/>
      <c r="AD42" s="492"/>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c r="BB42" s="492"/>
      <c r="BC42" s="492"/>
      <c r="BD42" s="492"/>
      <c r="BE42" s="492"/>
      <c r="BF42" s="492"/>
      <c r="BG42" s="492"/>
      <c r="BH42" s="492"/>
      <c r="BI42" s="492"/>
      <c r="BJ42" s="492"/>
      <c r="BK42" s="492"/>
      <c r="BL42" s="492"/>
      <c r="BM42" s="492"/>
      <c r="BN42" s="492"/>
      <c r="BO42" s="492"/>
    </row>
    <row r="43" spans="1:67" s="82" customFormat="1" ht="12.5" x14ac:dyDescent="0.35">
      <c r="A43" s="510"/>
      <c r="B43" s="459" t="s">
        <v>448</v>
      </c>
      <c r="C43" s="442" t="s">
        <v>154</v>
      </c>
      <c r="D43" s="303">
        <f>Tables1_3!D61</f>
        <v>0</v>
      </c>
      <c r="E43" s="303">
        <f>Tables1_3!E61</f>
        <v>0</v>
      </c>
      <c r="F43" s="303">
        <f>Tables1_3!G61</f>
        <v>0</v>
      </c>
      <c r="G43" s="303">
        <f t="shared" ref="G43:G44" si="6">+F43</f>
        <v>0</v>
      </c>
      <c r="H43" s="303">
        <f>IF((MIN(E43:F43)&lt;0),0,MIN(E43:F43))</f>
        <v>0</v>
      </c>
      <c r="I43" s="327">
        <v>0</v>
      </c>
      <c r="J43" s="492"/>
      <c r="K43" s="702" t="s">
        <v>628</v>
      </c>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c r="BB43" s="492"/>
      <c r="BC43" s="492"/>
      <c r="BD43" s="492"/>
      <c r="BE43" s="492"/>
      <c r="BF43" s="492"/>
      <c r="BG43" s="492"/>
      <c r="BH43" s="492"/>
      <c r="BI43" s="492"/>
      <c r="BJ43" s="492"/>
      <c r="BK43" s="492"/>
      <c r="BL43" s="492"/>
      <c r="BM43" s="492"/>
      <c r="BN43" s="492"/>
      <c r="BO43" s="492"/>
    </row>
    <row r="44" spans="1:67" s="82" customFormat="1" ht="12.5" x14ac:dyDescent="0.35">
      <c r="A44" s="510"/>
      <c r="B44" s="459" t="s">
        <v>155</v>
      </c>
      <c r="C44" s="442" t="s">
        <v>156</v>
      </c>
      <c r="D44" s="303">
        <f>Tables1_3!D62</f>
        <v>0</v>
      </c>
      <c r="E44" s="303">
        <f>Tables1_3!E62</f>
        <v>0</v>
      </c>
      <c r="F44" s="303">
        <f>Tables1_3!G62</f>
        <v>0</v>
      </c>
      <c r="G44" s="303">
        <f t="shared" si="6"/>
        <v>0</v>
      </c>
      <c r="H44" s="303">
        <f>IF((MIN(E44:F44)&lt;0),0,MIN(E44:F44))</f>
        <v>0</v>
      </c>
      <c r="I44" s="327">
        <v>0</v>
      </c>
      <c r="J44" s="492"/>
      <c r="K44" s="702" t="s">
        <v>628</v>
      </c>
      <c r="L44" s="492"/>
      <c r="M44" s="492"/>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c r="BB44" s="492"/>
      <c r="BC44" s="492"/>
      <c r="BD44" s="492"/>
      <c r="BE44" s="492"/>
      <c r="BF44" s="492"/>
      <c r="BG44" s="492"/>
      <c r="BH44" s="492"/>
      <c r="BI44" s="492"/>
      <c r="BJ44" s="492"/>
      <c r="BK44" s="492"/>
      <c r="BL44" s="492"/>
      <c r="BM44" s="492"/>
      <c r="BN44" s="492"/>
      <c r="BO44" s="492"/>
    </row>
    <row r="45" spans="1:67" x14ac:dyDescent="0.35">
      <c r="A45" s="612"/>
      <c r="B45" s="613"/>
      <c r="C45" s="47" t="s">
        <v>629</v>
      </c>
      <c r="D45" s="307"/>
      <c r="E45" s="307"/>
      <c r="F45" s="307"/>
      <c r="G45" s="327">
        <v>0</v>
      </c>
      <c r="H45" s="327">
        <v>0</v>
      </c>
      <c r="I45" s="508"/>
      <c r="J45" s="569"/>
      <c r="K45" s="704"/>
      <c r="L45" s="569"/>
      <c r="M45" s="569"/>
      <c r="N45" s="569"/>
      <c r="O45" s="569"/>
      <c r="P45" s="569"/>
      <c r="Q45" s="569"/>
      <c r="R45" s="569"/>
      <c r="S45" s="569"/>
      <c r="T45" s="569"/>
      <c r="U45" s="569"/>
      <c r="V45" s="569"/>
      <c r="W45" s="569"/>
      <c r="X45" s="569"/>
      <c r="Y45" s="569"/>
      <c r="Z45" s="569"/>
      <c r="AA45" s="569"/>
      <c r="AB45" s="569"/>
      <c r="AC45" s="569"/>
      <c r="AD45" s="569"/>
      <c r="AE45" s="569"/>
      <c r="AF45" s="569"/>
      <c r="AG45" s="569"/>
      <c r="AH45" s="569"/>
      <c r="AI45" s="569"/>
      <c r="AJ45" s="569"/>
      <c r="AK45" s="569"/>
      <c r="AL45" s="569"/>
      <c r="AM45" s="569"/>
      <c r="AN45" s="569"/>
      <c r="AO45" s="569"/>
      <c r="AP45" s="569"/>
      <c r="AQ45" s="569"/>
      <c r="AR45" s="569"/>
      <c r="AS45" s="569"/>
      <c r="AT45" s="569"/>
      <c r="AU45" s="569"/>
      <c r="AV45" s="569"/>
      <c r="AW45" s="569"/>
      <c r="AX45" s="569"/>
      <c r="AY45" s="569"/>
      <c r="AZ45" s="569"/>
      <c r="BA45" s="569"/>
      <c r="BB45" s="569"/>
      <c r="BC45" s="569"/>
      <c r="BD45" s="569"/>
      <c r="BE45" s="569"/>
      <c r="BF45" s="569"/>
      <c r="BG45" s="569"/>
      <c r="BH45" s="569"/>
      <c r="BI45" s="569"/>
      <c r="BJ45" s="569"/>
      <c r="BK45" s="569"/>
      <c r="BL45" s="569"/>
      <c r="BM45" s="569"/>
      <c r="BN45" s="569"/>
      <c r="BO45" s="569"/>
    </row>
    <row r="46" spans="1:67" x14ac:dyDescent="0.35">
      <c r="A46" s="612"/>
      <c r="B46" s="613"/>
      <c r="C46" s="354" t="s">
        <v>630</v>
      </c>
      <c r="D46" s="307"/>
      <c r="E46" s="307"/>
      <c r="F46" s="307"/>
      <c r="G46" s="327">
        <v>0</v>
      </c>
      <c r="H46" s="327">
        <v>0</v>
      </c>
      <c r="I46" s="508"/>
      <c r="J46" s="569"/>
      <c r="K46" s="704"/>
      <c r="L46" s="569"/>
      <c r="M46" s="569"/>
      <c r="N46" s="569"/>
      <c r="O46" s="569"/>
      <c r="P46" s="569"/>
      <c r="Q46" s="569"/>
      <c r="R46" s="569"/>
      <c r="S46" s="569"/>
      <c r="T46" s="569"/>
      <c r="U46" s="569"/>
      <c r="V46" s="569"/>
      <c r="W46" s="569"/>
      <c r="X46" s="569"/>
      <c r="Y46" s="569"/>
      <c r="Z46" s="569"/>
      <c r="AA46" s="569"/>
      <c r="AB46" s="569"/>
      <c r="AC46" s="569"/>
      <c r="AD46" s="569"/>
      <c r="AE46" s="569"/>
      <c r="AF46" s="569"/>
      <c r="AG46" s="569"/>
      <c r="AH46" s="569"/>
      <c r="AI46" s="569"/>
      <c r="AJ46" s="569"/>
      <c r="AK46" s="569"/>
      <c r="AL46" s="569"/>
      <c r="AM46" s="569"/>
      <c r="AN46" s="569"/>
      <c r="AO46" s="569"/>
      <c r="AP46" s="569"/>
      <c r="AQ46" s="569"/>
      <c r="AR46" s="569"/>
      <c r="AS46" s="569"/>
      <c r="AT46" s="569"/>
      <c r="AU46" s="569"/>
      <c r="AV46" s="569"/>
      <c r="AW46" s="569"/>
      <c r="AX46" s="569"/>
      <c r="AY46" s="569"/>
      <c r="AZ46" s="569"/>
      <c r="BA46" s="569"/>
      <c r="BB46" s="569"/>
      <c r="BC46" s="569"/>
      <c r="BD46" s="569"/>
      <c r="BE46" s="569"/>
      <c r="BF46" s="569"/>
      <c r="BG46" s="569"/>
      <c r="BH46" s="569"/>
      <c r="BI46" s="569"/>
      <c r="BJ46" s="569"/>
      <c r="BK46" s="569"/>
      <c r="BL46" s="569"/>
      <c r="BM46" s="569"/>
      <c r="BN46" s="569"/>
      <c r="BO46" s="569"/>
    </row>
    <row r="47" spans="1:67" x14ac:dyDescent="0.35">
      <c r="A47" s="612"/>
      <c r="B47" s="613"/>
      <c r="C47" s="354" t="s">
        <v>631</v>
      </c>
      <c r="D47" s="307"/>
      <c r="E47" s="307"/>
      <c r="F47" s="307"/>
      <c r="G47" s="327">
        <v>0</v>
      </c>
      <c r="H47" s="327">
        <v>0</v>
      </c>
      <c r="I47" s="508"/>
      <c r="J47" s="569"/>
      <c r="K47" s="704"/>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569"/>
      <c r="AK47" s="569"/>
      <c r="AL47" s="569"/>
      <c r="AM47" s="569"/>
      <c r="AN47" s="569"/>
      <c r="AO47" s="569"/>
      <c r="AP47" s="569"/>
      <c r="AQ47" s="569"/>
      <c r="AR47" s="569"/>
      <c r="AS47" s="569"/>
      <c r="AT47" s="569"/>
      <c r="AU47" s="569"/>
      <c r="AV47" s="569"/>
      <c r="AW47" s="569"/>
      <c r="AX47" s="569"/>
      <c r="AY47" s="569"/>
      <c r="AZ47" s="569"/>
      <c r="BA47" s="569"/>
      <c r="BB47" s="569"/>
      <c r="BC47" s="569"/>
      <c r="BD47" s="569"/>
      <c r="BE47" s="569"/>
      <c r="BF47" s="569"/>
      <c r="BG47" s="569"/>
      <c r="BH47" s="569"/>
      <c r="BI47" s="569"/>
      <c r="BJ47" s="569"/>
      <c r="BK47" s="569"/>
      <c r="BL47" s="569"/>
      <c r="BM47" s="569"/>
      <c r="BN47" s="569"/>
      <c r="BO47" s="569"/>
    </row>
    <row r="48" spans="1:67" x14ac:dyDescent="0.35">
      <c r="A48" s="612"/>
      <c r="B48" s="613"/>
      <c r="C48" s="354"/>
      <c r="D48" s="307"/>
      <c r="E48" s="307"/>
      <c r="F48" s="307"/>
      <c r="G48" s="327">
        <v>0</v>
      </c>
      <c r="H48" s="327">
        <v>0</v>
      </c>
      <c r="I48" s="508"/>
      <c r="J48" s="569"/>
      <c r="K48" s="704"/>
      <c r="L48" s="569"/>
      <c r="M48" s="569"/>
      <c r="N48" s="569"/>
      <c r="O48" s="569"/>
      <c r="P48" s="569"/>
      <c r="Q48" s="569"/>
      <c r="R48" s="569"/>
      <c r="S48" s="569"/>
      <c r="T48" s="569"/>
      <c r="U48" s="569"/>
      <c r="V48" s="569"/>
      <c r="W48" s="569"/>
      <c r="X48" s="569"/>
      <c r="Y48" s="569"/>
      <c r="Z48" s="569"/>
      <c r="AA48" s="569"/>
      <c r="AB48" s="569"/>
      <c r="AC48" s="569"/>
      <c r="AD48" s="569"/>
      <c r="AE48" s="569"/>
      <c r="AF48" s="569"/>
      <c r="AG48" s="569"/>
      <c r="AH48" s="569"/>
      <c r="AI48" s="569"/>
      <c r="AJ48" s="569"/>
      <c r="AK48" s="569"/>
      <c r="AL48" s="569"/>
      <c r="AM48" s="569"/>
      <c r="AN48" s="569"/>
      <c r="AO48" s="569"/>
      <c r="AP48" s="569"/>
      <c r="AQ48" s="569"/>
      <c r="AR48" s="569"/>
      <c r="AS48" s="569"/>
      <c r="AT48" s="569"/>
      <c r="AU48" s="569"/>
      <c r="AV48" s="569"/>
      <c r="AW48" s="569"/>
      <c r="AX48" s="569"/>
      <c r="AY48" s="569"/>
      <c r="AZ48" s="569"/>
      <c r="BA48" s="569"/>
      <c r="BB48" s="569"/>
      <c r="BC48" s="569"/>
      <c r="BD48" s="569"/>
      <c r="BE48" s="569"/>
      <c r="BF48" s="569"/>
      <c r="BG48" s="569"/>
      <c r="BH48" s="569"/>
      <c r="BI48" s="569"/>
      <c r="BJ48" s="569"/>
      <c r="BK48" s="569"/>
      <c r="BL48" s="569"/>
      <c r="BM48" s="569"/>
      <c r="BN48" s="569"/>
      <c r="BO48" s="569"/>
    </row>
    <row r="49" spans="1:67" s="82" customFormat="1" x14ac:dyDescent="0.35">
      <c r="A49" s="510"/>
      <c r="B49" s="459"/>
      <c r="C49" s="362" t="s">
        <v>632</v>
      </c>
      <c r="D49" s="508"/>
      <c r="E49" s="508"/>
      <c r="F49" s="508"/>
      <c r="G49" s="508"/>
      <c r="H49" s="508"/>
      <c r="I49" s="508"/>
      <c r="J49" s="492"/>
      <c r="K49" s="701"/>
      <c r="L49" s="492"/>
      <c r="M49" s="492"/>
      <c r="N49" s="492"/>
      <c r="O49" s="492"/>
      <c r="P49" s="492"/>
      <c r="Q49" s="492"/>
      <c r="R49" s="492"/>
      <c r="S49" s="492"/>
      <c r="T49" s="492"/>
      <c r="U49" s="492"/>
      <c r="V49" s="492"/>
      <c r="W49" s="492"/>
      <c r="X49" s="492"/>
      <c r="Y49" s="492"/>
      <c r="Z49" s="492"/>
      <c r="AA49" s="492"/>
      <c r="AB49" s="492"/>
      <c r="AC49" s="492"/>
      <c r="AD49" s="492"/>
      <c r="AE49" s="492"/>
      <c r="AF49" s="492"/>
      <c r="AG49" s="492"/>
      <c r="AH49" s="492"/>
      <c r="AI49" s="492"/>
      <c r="AJ49" s="492"/>
      <c r="AK49" s="492"/>
      <c r="AL49" s="492"/>
      <c r="AM49" s="492"/>
      <c r="AN49" s="492"/>
      <c r="AO49" s="492"/>
      <c r="AP49" s="492"/>
      <c r="AQ49" s="492"/>
      <c r="AR49" s="492"/>
      <c r="AS49" s="492"/>
      <c r="AT49" s="492"/>
      <c r="AU49" s="492"/>
      <c r="AV49" s="492"/>
      <c r="AW49" s="492"/>
      <c r="AX49" s="492"/>
      <c r="AY49" s="492"/>
      <c r="AZ49" s="492"/>
      <c r="BA49" s="492"/>
      <c r="BB49" s="492"/>
      <c r="BC49" s="492"/>
      <c r="BD49" s="492"/>
      <c r="BE49" s="492"/>
      <c r="BF49" s="492"/>
      <c r="BG49" s="492"/>
      <c r="BH49" s="492"/>
      <c r="BI49" s="492"/>
      <c r="BJ49" s="492"/>
      <c r="BK49" s="492"/>
      <c r="BL49" s="492"/>
      <c r="BM49" s="492"/>
      <c r="BN49" s="492"/>
      <c r="BO49" s="492"/>
    </row>
    <row r="50" spans="1:67" s="82" customFormat="1" ht="12.5" x14ac:dyDescent="0.35">
      <c r="A50" s="510"/>
      <c r="B50" s="459" t="s">
        <v>157</v>
      </c>
      <c r="C50" s="442" t="s">
        <v>633</v>
      </c>
      <c r="D50" s="303">
        <f>Tables1_3!D64</f>
        <v>0</v>
      </c>
      <c r="E50" s="303">
        <f>Tables1_3!E64</f>
        <v>0</v>
      </c>
      <c r="F50" s="303">
        <f>Tables1_3!G64</f>
        <v>0</v>
      </c>
      <c r="G50" s="303">
        <f>+F50</f>
        <v>0</v>
      </c>
      <c r="H50" s="303">
        <f>IF((MIN(E50:F50)&lt;0),0,MIN(E50:F50))</f>
        <v>0</v>
      </c>
      <c r="I50" s="327">
        <v>0</v>
      </c>
      <c r="J50" s="492"/>
      <c r="K50" s="702" t="s">
        <v>628</v>
      </c>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92"/>
      <c r="AJ50" s="492"/>
      <c r="AK50" s="492"/>
      <c r="AL50" s="492"/>
      <c r="AM50" s="492"/>
      <c r="AN50" s="492"/>
      <c r="AO50" s="492"/>
      <c r="AP50" s="492"/>
      <c r="AQ50" s="492"/>
      <c r="AR50" s="492"/>
      <c r="AS50" s="492"/>
      <c r="AT50" s="492"/>
      <c r="AU50" s="492"/>
      <c r="AV50" s="492"/>
      <c r="AW50" s="492"/>
      <c r="AX50" s="492"/>
      <c r="AY50" s="492"/>
      <c r="AZ50" s="492"/>
      <c r="BA50" s="492"/>
      <c r="BB50" s="492"/>
      <c r="BC50" s="492"/>
      <c r="BD50" s="492"/>
      <c r="BE50" s="492"/>
      <c r="BF50" s="492"/>
      <c r="BG50" s="492"/>
      <c r="BH50" s="492"/>
      <c r="BI50" s="492"/>
      <c r="BJ50" s="492"/>
      <c r="BK50" s="492"/>
      <c r="BL50" s="492"/>
      <c r="BM50" s="492"/>
      <c r="BN50" s="492"/>
      <c r="BO50" s="492"/>
    </row>
    <row r="51" spans="1:67" s="82" customFormat="1" ht="12.5" x14ac:dyDescent="0.35">
      <c r="A51" s="510"/>
      <c r="B51" s="459" t="s">
        <v>159</v>
      </c>
      <c r="C51" s="442" t="s">
        <v>634</v>
      </c>
      <c r="D51" s="303">
        <f>Tables1_3!D65</f>
        <v>0</v>
      </c>
      <c r="E51" s="303">
        <f>Tables1_3!E65</f>
        <v>0</v>
      </c>
      <c r="F51" s="303">
        <f>Tables1_3!G65</f>
        <v>0</v>
      </c>
      <c r="G51" s="303">
        <f t="shared" ref="G51:G53" si="7">+F51</f>
        <v>0</v>
      </c>
      <c r="H51" s="303">
        <f>+F51*80%</f>
        <v>0</v>
      </c>
      <c r="I51" s="327">
        <v>0</v>
      </c>
      <c r="J51" s="492"/>
      <c r="K51" s="703" t="s">
        <v>635</v>
      </c>
      <c r="L51" s="492"/>
      <c r="M51" s="492"/>
      <c r="N51" s="492"/>
      <c r="O51" s="492"/>
      <c r="P51" s="492"/>
      <c r="Q51" s="492"/>
      <c r="R51" s="492"/>
      <c r="S51" s="492"/>
      <c r="T51" s="492"/>
      <c r="U51" s="492"/>
      <c r="V51" s="492"/>
      <c r="W51" s="492"/>
      <c r="X51" s="492"/>
      <c r="Y51" s="492"/>
      <c r="Z51" s="492"/>
      <c r="AA51" s="492"/>
      <c r="AB51" s="492"/>
      <c r="AC51" s="492"/>
      <c r="AD51" s="492"/>
      <c r="AE51" s="492"/>
      <c r="AF51" s="492"/>
      <c r="AG51" s="492"/>
      <c r="AH51" s="492"/>
      <c r="AI51" s="492"/>
      <c r="AJ51" s="492"/>
      <c r="AK51" s="492"/>
      <c r="AL51" s="492"/>
      <c r="AM51" s="492"/>
      <c r="AN51" s="492"/>
      <c r="AO51" s="492"/>
      <c r="AP51" s="492"/>
      <c r="AQ51" s="492"/>
      <c r="AR51" s="492"/>
      <c r="AS51" s="492"/>
      <c r="AT51" s="492"/>
      <c r="AU51" s="492"/>
      <c r="AV51" s="492"/>
      <c r="AW51" s="492"/>
      <c r="AX51" s="492"/>
      <c r="AY51" s="492"/>
      <c r="AZ51" s="492"/>
      <c r="BA51" s="492"/>
      <c r="BB51" s="492"/>
      <c r="BC51" s="492"/>
      <c r="BD51" s="492"/>
      <c r="BE51" s="492"/>
      <c r="BF51" s="492"/>
      <c r="BG51" s="492"/>
      <c r="BH51" s="492"/>
      <c r="BI51" s="492"/>
      <c r="BJ51" s="492"/>
      <c r="BK51" s="492"/>
      <c r="BL51" s="492"/>
      <c r="BM51" s="492"/>
      <c r="BN51" s="492"/>
      <c r="BO51" s="492"/>
    </row>
    <row r="52" spans="1:67" s="82" customFormat="1" ht="12.5" x14ac:dyDescent="0.35">
      <c r="A52" s="510"/>
      <c r="B52" s="459" t="s">
        <v>161</v>
      </c>
      <c r="C52" s="442" t="s">
        <v>636</v>
      </c>
      <c r="D52" s="303">
        <f>Tables1_3!D66</f>
        <v>0</v>
      </c>
      <c r="E52" s="303">
        <f>Tables1_3!E66</f>
        <v>0</v>
      </c>
      <c r="F52" s="303">
        <f>Tables1_3!G66</f>
        <v>0</v>
      </c>
      <c r="G52" s="303">
        <f t="shared" si="7"/>
        <v>0</v>
      </c>
      <c r="H52" s="303">
        <f>IF((MIN(E52:F52)&lt;0),0,MIN(E52:F52))</f>
        <v>0</v>
      </c>
      <c r="I52" s="327">
        <v>0</v>
      </c>
      <c r="J52" s="492"/>
      <c r="K52" s="702" t="s">
        <v>628</v>
      </c>
      <c r="L52" s="492"/>
      <c r="M52" s="492"/>
      <c r="N52" s="492"/>
      <c r="O52" s="492"/>
      <c r="P52" s="492"/>
      <c r="Q52" s="492"/>
      <c r="R52" s="492"/>
      <c r="S52" s="492"/>
      <c r="T52" s="492"/>
      <c r="U52" s="492"/>
      <c r="V52" s="492"/>
      <c r="W52" s="492"/>
      <c r="X52" s="492"/>
      <c r="Y52" s="492"/>
      <c r="Z52" s="492"/>
      <c r="AA52" s="492"/>
      <c r="AB52" s="492"/>
      <c r="AC52" s="492"/>
      <c r="AD52" s="492"/>
      <c r="AE52" s="492"/>
      <c r="AF52" s="492"/>
      <c r="AG52" s="492"/>
      <c r="AH52" s="492"/>
      <c r="AI52" s="492"/>
      <c r="AJ52" s="492"/>
      <c r="AK52" s="492"/>
      <c r="AL52" s="492"/>
      <c r="AM52" s="492"/>
      <c r="AN52" s="492"/>
      <c r="AO52" s="492"/>
      <c r="AP52" s="492"/>
      <c r="AQ52" s="492"/>
      <c r="AR52" s="492"/>
      <c r="AS52" s="492"/>
      <c r="AT52" s="492"/>
      <c r="AU52" s="492"/>
      <c r="AV52" s="492"/>
      <c r="AW52" s="492"/>
      <c r="AX52" s="492"/>
      <c r="AY52" s="492"/>
      <c r="AZ52" s="492"/>
      <c r="BA52" s="492"/>
      <c r="BB52" s="492"/>
      <c r="BC52" s="492"/>
      <c r="BD52" s="492"/>
      <c r="BE52" s="492"/>
      <c r="BF52" s="492"/>
      <c r="BG52" s="492"/>
      <c r="BH52" s="492"/>
      <c r="BI52" s="492"/>
      <c r="BJ52" s="492"/>
      <c r="BK52" s="492"/>
      <c r="BL52" s="492"/>
      <c r="BM52" s="492"/>
      <c r="BN52" s="492"/>
      <c r="BO52" s="492"/>
    </row>
    <row r="53" spans="1:67" s="82" customFormat="1" ht="12.5" x14ac:dyDescent="0.35">
      <c r="A53" s="510"/>
      <c r="B53" s="459" t="s">
        <v>163</v>
      </c>
      <c r="C53" s="442" t="s">
        <v>164</v>
      </c>
      <c r="D53" s="303">
        <f>Tables1_3!D67</f>
        <v>0</v>
      </c>
      <c r="E53" s="303">
        <f>Tables1_3!E67</f>
        <v>0</v>
      </c>
      <c r="F53" s="303">
        <f>Tables1_3!G67</f>
        <v>0</v>
      </c>
      <c r="G53" s="303">
        <f t="shared" si="7"/>
        <v>0</v>
      </c>
      <c r="H53" s="303">
        <f>IF((MIN(E53:F53)&lt;0),0,MIN(E53:F53))</f>
        <v>0</v>
      </c>
      <c r="I53" s="327">
        <v>0</v>
      </c>
      <c r="J53" s="492"/>
      <c r="K53" s="702" t="s">
        <v>628</v>
      </c>
      <c r="L53" s="492"/>
      <c r="M53" s="492"/>
      <c r="N53" s="492"/>
      <c r="O53" s="492"/>
      <c r="P53" s="492"/>
      <c r="Q53" s="492"/>
      <c r="R53" s="492"/>
      <c r="S53" s="492"/>
      <c r="T53" s="492"/>
      <c r="U53" s="492"/>
      <c r="V53" s="492"/>
      <c r="W53" s="492"/>
      <c r="X53" s="492"/>
      <c r="Y53" s="492"/>
      <c r="Z53" s="492"/>
      <c r="AA53" s="492"/>
      <c r="AB53" s="492"/>
      <c r="AC53" s="492"/>
      <c r="AD53" s="492"/>
      <c r="AE53" s="492"/>
      <c r="AF53" s="492"/>
      <c r="AG53" s="492"/>
      <c r="AH53" s="492"/>
      <c r="AI53" s="492"/>
      <c r="AJ53" s="492"/>
      <c r="AK53" s="492"/>
      <c r="AL53" s="492"/>
      <c r="AM53" s="492"/>
      <c r="AN53" s="492"/>
      <c r="AO53" s="492"/>
      <c r="AP53" s="492"/>
      <c r="AQ53" s="492"/>
      <c r="AR53" s="492"/>
      <c r="AS53" s="492"/>
      <c r="AT53" s="492"/>
      <c r="AU53" s="492"/>
      <c r="AV53" s="492"/>
      <c r="AW53" s="492"/>
      <c r="AX53" s="492"/>
      <c r="AY53" s="492"/>
      <c r="AZ53" s="492"/>
      <c r="BA53" s="492"/>
      <c r="BB53" s="492"/>
      <c r="BC53" s="492"/>
      <c r="BD53" s="492"/>
      <c r="BE53" s="492"/>
      <c r="BF53" s="492"/>
      <c r="BG53" s="492"/>
      <c r="BH53" s="492"/>
      <c r="BI53" s="492"/>
      <c r="BJ53" s="492"/>
      <c r="BK53" s="492"/>
      <c r="BL53" s="492"/>
      <c r="BM53" s="492"/>
      <c r="BN53" s="492"/>
      <c r="BO53" s="492"/>
    </row>
    <row r="54" spans="1:67" x14ac:dyDescent="0.35">
      <c r="A54" s="612"/>
      <c r="B54" s="613"/>
      <c r="C54" s="47" t="s">
        <v>629</v>
      </c>
      <c r="D54" s="307"/>
      <c r="E54" s="307"/>
      <c r="F54" s="307"/>
      <c r="G54" s="327">
        <v>0</v>
      </c>
      <c r="H54" s="327">
        <v>0</v>
      </c>
      <c r="I54" s="508"/>
      <c r="J54" s="569"/>
      <c r="K54" s="704"/>
      <c r="L54" s="569"/>
      <c r="M54" s="569"/>
      <c r="N54" s="569"/>
      <c r="O54" s="569"/>
      <c r="P54" s="569"/>
      <c r="Q54" s="569"/>
      <c r="R54" s="569"/>
      <c r="S54" s="569"/>
      <c r="T54" s="569"/>
      <c r="U54" s="569"/>
      <c r="V54" s="569"/>
      <c r="W54" s="569"/>
      <c r="X54" s="569"/>
      <c r="Y54" s="569"/>
      <c r="Z54" s="569"/>
      <c r="AA54" s="569"/>
      <c r="AB54" s="569"/>
      <c r="AC54" s="569"/>
      <c r="AD54" s="569"/>
      <c r="AE54" s="569"/>
      <c r="AF54" s="569"/>
      <c r="AG54" s="569"/>
      <c r="AH54" s="569"/>
      <c r="AI54" s="569"/>
      <c r="AJ54" s="569"/>
      <c r="AK54" s="569"/>
      <c r="AL54" s="569"/>
      <c r="AM54" s="569"/>
      <c r="AN54" s="569"/>
      <c r="AO54" s="569"/>
      <c r="AP54" s="569"/>
      <c r="AQ54" s="569"/>
      <c r="AR54" s="569"/>
      <c r="AS54" s="569"/>
      <c r="AT54" s="569"/>
      <c r="AU54" s="569"/>
      <c r="AV54" s="569"/>
      <c r="AW54" s="569"/>
      <c r="AX54" s="569"/>
      <c r="AY54" s="569"/>
      <c r="AZ54" s="569"/>
      <c r="BA54" s="569"/>
      <c r="BB54" s="569"/>
      <c r="BC54" s="569"/>
      <c r="BD54" s="569"/>
      <c r="BE54" s="569"/>
      <c r="BF54" s="569"/>
      <c r="BG54" s="569"/>
      <c r="BH54" s="569"/>
      <c r="BI54" s="569"/>
      <c r="BJ54" s="569"/>
      <c r="BK54" s="569"/>
      <c r="BL54" s="569"/>
      <c r="BM54" s="569"/>
      <c r="BN54" s="569"/>
      <c r="BO54" s="569"/>
    </row>
    <row r="55" spans="1:67" x14ac:dyDescent="0.35">
      <c r="A55" s="612"/>
      <c r="B55" s="613"/>
      <c r="C55" s="354" t="s">
        <v>630</v>
      </c>
      <c r="D55" s="307"/>
      <c r="E55" s="307"/>
      <c r="F55" s="307"/>
      <c r="G55" s="327">
        <v>0</v>
      </c>
      <c r="H55" s="327">
        <v>0</v>
      </c>
      <c r="I55" s="508"/>
      <c r="J55" s="569"/>
      <c r="K55" s="704"/>
      <c r="L55" s="569"/>
      <c r="M55" s="569"/>
      <c r="N55" s="569"/>
      <c r="O55" s="569"/>
      <c r="P55" s="569"/>
      <c r="Q55" s="569"/>
      <c r="R55" s="569"/>
      <c r="S55" s="569"/>
      <c r="T55" s="569"/>
      <c r="U55" s="569"/>
      <c r="V55" s="569"/>
      <c r="W55" s="569"/>
      <c r="X55" s="569"/>
      <c r="Y55" s="569"/>
      <c r="Z55" s="569"/>
      <c r="AA55" s="569"/>
      <c r="AB55" s="569"/>
      <c r="AC55" s="569"/>
      <c r="AD55" s="569"/>
      <c r="AE55" s="569"/>
      <c r="AF55" s="569"/>
      <c r="AG55" s="569"/>
      <c r="AH55" s="569"/>
      <c r="AI55" s="569"/>
      <c r="AJ55" s="569"/>
      <c r="AK55" s="569"/>
      <c r="AL55" s="569"/>
      <c r="AM55" s="569"/>
      <c r="AN55" s="569"/>
      <c r="AO55" s="569"/>
      <c r="AP55" s="569"/>
      <c r="AQ55" s="569"/>
      <c r="AR55" s="569"/>
      <c r="AS55" s="569"/>
      <c r="AT55" s="569"/>
      <c r="AU55" s="569"/>
      <c r="AV55" s="569"/>
      <c r="AW55" s="569"/>
      <c r="AX55" s="569"/>
      <c r="AY55" s="569"/>
      <c r="AZ55" s="569"/>
      <c r="BA55" s="569"/>
      <c r="BB55" s="569"/>
      <c r="BC55" s="569"/>
      <c r="BD55" s="569"/>
      <c r="BE55" s="569"/>
      <c r="BF55" s="569"/>
      <c r="BG55" s="569"/>
      <c r="BH55" s="569"/>
      <c r="BI55" s="569"/>
      <c r="BJ55" s="569"/>
      <c r="BK55" s="569"/>
      <c r="BL55" s="569"/>
      <c r="BM55" s="569"/>
      <c r="BN55" s="569"/>
      <c r="BO55" s="569"/>
    </row>
    <row r="56" spans="1:67" x14ac:dyDescent="0.35">
      <c r="A56" s="612"/>
      <c r="B56" s="613"/>
      <c r="C56" s="354" t="s">
        <v>631</v>
      </c>
      <c r="D56" s="307"/>
      <c r="E56" s="307"/>
      <c r="F56" s="307"/>
      <c r="G56" s="327">
        <v>0</v>
      </c>
      <c r="H56" s="327">
        <v>0</v>
      </c>
      <c r="I56" s="508"/>
      <c r="J56" s="569"/>
      <c r="K56" s="704"/>
      <c r="L56" s="569"/>
      <c r="M56" s="569"/>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69"/>
      <c r="AL56" s="569"/>
      <c r="AM56" s="569"/>
      <c r="AN56" s="569"/>
      <c r="AO56" s="569"/>
      <c r="AP56" s="569"/>
      <c r="AQ56" s="569"/>
      <c r="AR56" s="569"/>
      <c r="AS56" s="569"/>
      <c r="AT56" s="569"/>
      <c r="AU56" s="569"/>
      <c r="AV56" s="569"/>
      <c r="AW56" s="569"/>
      <c r="AX56" s="569"/>
      <c r="AY56" s="569"/>
      <c r="AZ56" s="569"/>
      <c r="BA56" s="569"/>
      <c r="BB56" s="569"/>
      <c r="BC56" s="569"/>
      <c r="BD56" s="569"/>
      <c r="BE56" s="569"/>
      <c r="BF56" s="569"/>
      <c r="BG56" s="569"/>
      <c r="BH56" s="569"/>
      <c r="BI56" s="569"/>
      <c r="BJ56" s="569"/>
      <c r="BK56" s="569"/>
      <c r="BL56" s="569"/>
      <c r="BM56" s="569"/>
      <c r="BN56" s="569"/>
      <c r="BO56" s="569"/>
    </row>
    <row r="57" spans="1:67" x14ac:dyDescent="0.35">
      <c r="A57" s="612"/>
      <c r="B57" s="613"/>
      <c r="C57" s="354"/>
      <c r="D57" s="307"/>
      <c r="E57" s="307"/>
      <c r="F57" s="307"/>
      <c r="G57" s="327">
        <v>0</v>
      </c>
      <c r="H57" s="327">
        <v>0</v>
      </c>
      <c r="I57" s="508"/>
      <c r="J57" s="569"/>
      <c r="K57" s="704"/>
      <c r="L57" s="569"/>
      <c r="M57" s="569"/>
      <c r="N57" s="569"/>
      <c r="O57" s="569"/>
      <c r="P57" s="569"/>
      <c r="Q57" s="569"/>
      <c r="R57" s="569"/>
      <c r="S57" s="569"/>
      <c r="T57" s="569"/>
      <c r="U57" s="569"/>
      <c r="V57" s="569"/>
      <c r="W57" s="569"/>
      <c r="X57" s="569"/>
      <c r="Y57" s="569"/>
      <c r="Z57" s="569"/>
      <c r="AA57" s="569"/>
      <c r="AB57" s="569"/>
      <c r="AC57" s="569"/>
      <c r="AD57" s="569"/>
      <c r="AE57" s="569"/>
      <c r="AF57" s="569"/>
      <c r="AG57" s="569"/>
      <c r="AH57" s="569"/>
      <c r="AI57" s="569"/>
      <c r="AJ57" s="569"/>
      <c r="AK57" s="569"/>
      <c r="AL57" s="569"/>
      <c r="AM57" s="569"/>
      <c r="AN57" s="569"/>
      <c r="AO57" s="569"/>
      <c r="AP57" s="569"/>
      <c r="AQ57" s="569"/>
      <c r="AR57" s="569"/>
      <c r="AS57" s="569"/>
      <c r="AT57" s="569"/>
      <c r="AU57" s="569"/>
      <c r="AV57" s="569"/>
      <c r="AW57" s="569"/>
      <c r="AX57" s="569"/>
      <c r="AY57" s="569"/>
      <c r="AZ57" s="569"/>
      <c r="BA57" s="569"/>
      <c r="BB57" s="569"/>
      <c r="BC57" s="569"/>
      <c r="BD57" s="569"/>
      <c r="BE57" s="569"/>
      <c r="BF57" s="569"/>
      <c r="BG57" s="569"/>
      <c r="BH57" s="569"/>
      <c r="BI57" s="569"/>
      <c r="BJ57" s="569"/>
      <c r="BK57" s="569"/>
      <c r="BL57" s="569"/>
      <c r="BM57" s="569"/>
      <c r="BN57" s="569"/>
      <c r="BO57" s="569"/>
    </row>
    <row r="58" spans="1:67" s="82" customFormat="1" x14ac:dyDescent="0.35">
      <c r="A58" s="510"/>
      <c r="B58" s="459"/>
      <c r="C58" s="442"/>
      <c r="D58" s="508"/>
      <c r="E58" s="508"/>
      <c r="F58" s="508"/>
      <c r="G58" s="508"/>
      <c r="H58" s="508"/>
      <c r="I58" s="508"/>
      <c r="J58" s="492"/>
      <c r="K58" s="701"/>
      <c r="L58" s="492"/>
      <c r="M58" s="492"/>
      <c r="N58" s="492"/>
      <c r="O58" s="492"/>
      <c r="P58" s="492"/>
      <c r="Q58" s="492"/>
      <c r="R58" s="492"/>
      <c r="S58" s="492"/>
      <c r="T58" s="492"/>
      <c r="U58" s="492"/>
      <c r="V58" s="492"/>
      <c r="W58" s="492"/>
      <c r="X58" s="492"/>
      <c r="Y58" s="492"/>
      <c r="Z58" s="492"/>
      <c r="AA58" s="492"/>
      <c r="AB58" s="492"/>
      <c r="AC58" s="492"/>
      <c r="AD58" s="492"/>
      <c r="AE58" s="492"/>
      <c r="AF58" s="492"/>
      <c r="AG58" s="492"/>
      <c r="AH58" s="492"/>
      <c r="AI58" s="492"/>
      <c r="AJ58" s="492"/>
      <c r="AK58" s="492"/>
      <c r="AL58" s="492"/>
      <c r="AM58" s="492"/>
      <c r="AN58" s="492"/>
      <c r="AO58" s="492"/>
      <c r="AP58" s="492"/>
      <c r="AQ58" s="492"/>
      <c r="AR58" s="492"/>
      <c r="AS58" s="492"/>
      <c r="AT58" s="492"/>
      <c r="AU58" s="492"/>
      <c r="AV58" s="492"/>
      <c r="AW58" s="492"/>
      <c r="AX58" s="492"/>
      <c r="AY58" s="492"/>
      <c r="AZ58" s="492"/>
      <c r="BA58" s="492"/>
      <c r="BB58" s="492"/>
      <c r="BC58" s="492"/>
      <c r="BD58" s="492"/>
      <c r="BE58" s="492"/>
      <c r="BF58" s="492"/>
      <c r="BG58" s="492"/>
      <c r="BH58" s="492"/>
      <c r="BI58" s="492"/>
      <c r="BJ58" s="492"/>
      <c r="BK58" s="492"/>
      <c r="BL58" s="492"/>
      <c r="BM58" s="492"/>
      <c r="BN58" s="492"/>
      <c r="BO58" s="492"/>
    </row>
    <row r="59" spans="1:67" s="82" customFormat="1" ht="12.5" x14ac:dyDescent="0.35">
      <c r="A59" s="510"/>
      <c r="B59" s="459" t="s">
        <v>91</v>
      </c>
      <c r="C59" s="442" t="s">
        <v>165</v>
      </c>
      <c r="D59" s="303">
        <f>Tables1_3!D69</f>
        <v>0</v>
      </c>
      <c r="E59" s="303">
        <f>Tables1_3!E69</f>
        <v>0</v>
      </c>
      <c r="F59" s="303">
        <f>Tables1_3!G69</f>
        <v>0</v>
      </c>
      <c r="G59" s="303">
        <f>+F59</f>
        <v>0</v>
      </c>
      <c r="H59" s="303">
        <f>IF((MIN(E59:F59)&lt;0),0,MIN(E59:F59))</f>
        <v>0</v>
      </c>
      <c r="I59" s="327">
        <v>0</v>
      </c>
      <c r="J59" s="492"/>
      <c r="K59" s="702" t="s">
        <v>628</v>
      </c>
      <c r="L59" s="492"/>
      <c r="M59" s="492"/>
      <c r="N59" s="492"/>
      <c r="O59" s="492"/>
      <c r="P59" s="492"/>
      <c r="Q59" s="492"/>
      <c r="R59" s="492"/>
      <c r="S59" s="492"/>
      <c r="T59" s="492"/>
      <c r="U59" s="492"/>
      <c r="V59" s="492"/>
      <c r="W59" s="492"/>
      <c r="X59" s="492"/>
      <c r="Y59" s="492"/>
      <c r="Z59" s="492"/>
      <c r="AA59" s="492"/>
      <c r="AB59" s="492"/>
      <c r="AC59" s="492"/>
      <c r="AD59" s="492"/>
      <c r="AE59" s="492"/>
      <c r="AF59" s="492"/>
      <c r="AG59" s="492"/>
      <c r="AH59" s="492"/>
      <c r="AI59" s="492"/>
      <c r="AJ59" s="492"/>
      <c r="AK59" s="492"/>
      <c r="AL59" s="492"/>
      <c r="AM59" s="492"/>
      <c r="AN59" s="492"/>
      <c r="AO59" s="492"/>
      <c r="AP59" s="492"/>
      <c r="AQ59" s="492"/>
      <c r="AR59" s="492"/>
      <c r="AS59" s="492"/>
      <c r="AT59" s="492"/>
      <c r="AU59" s="492"/>
      <c r="AV59" s="492"/>
      <c r="AW59" s="492"/>
      <c r="AX59" s="492"/>
      <c r="AY59" s="492"/>
      <c r="AZ59" s="492"/>
      <c r="BA59" s="492"/>
      <c r="BB59" s="492"/>
      <c r="BC59" s="492"/>
      <c r="BD59" s="492"/>
      <c r="BE59" s="492"/>
      <c r="BF59" s="492"/>
      <c r="BG59" s="492"/>
      <c r="BH59" s="492"/>
      <c r="BI59" s="492"/>
      <c r="BJ59" s="492"/>
      <c r="BK59" s="492"/>
      <c r="BL59" s="492"/>
      <c r="BM59" s="492"/>
      <c r="BN59" s="492"/>
      <c r="BO59" s="492"/>
    </row>
    <row r="60" spans="1:67" s="82" customFormat="1" ht="12.5" x14ac:dyDescent="0.35">
      <c r="A60" s="510"/>
      <c r="B60" s="459" t="s">
        <v>93</v>
      </c>
      <c r="C60" s="442" t="s">
        <v>637</v>
      </c>
      <c r="D60" s="303">
        <f>Tables1_3!D70</f>
        <v>0</v>
      </c>
      <c r="E60" s="303">
        <f>Tables1_3!E70</f>
        <v>0</v>
      </c>
      <c r="F60" s="303">
        <f>Tables1_3!G70</f>
        <v>0</v>
      </c>
      <c r="G60" s="303">
        <f>+F60</f>
        <v>0</v>
      </c>
      <c r="H60" s="303">
        <f>IF((MIN(E60:F60)&lt;0),0,MIN(E60:F60))</f>
        <v>0</v>
      </c>
      <c r="I60" s="327">
        <v>0</v>
      </c>
      <c r="J60" s="492"/>
      <c r="K60" s="702" t="s">
        <v>628</v>
      </c>
      <c r="L60" s="492"/>
      <c r="M60" s="492"/>
      <c r="N60" s="492"/>
      <c r="O60" s="492"/>
      <c r="P60" s="492"/>
      <c r="Q60" s="492"/>
      <c r="R60" s="492"/>
      <c r="S60" s="492"/>
      <c r="T60" s="492"/>
      <c r="U60" s="492"/>
      <c r="V60" s="492"/>
      <c r="W60" s="492"/>
      <c r="X60" s="492"/>
      <c r="Y60" s="492"/>
      <c r="Z60" s="492"/>
      <c r="AA60" s="492"/>
      <c r="AB60" s="492"/>
      <c r="AC60" s="492"/>
      <c r="AD60" s="492"/>
      <c r="AE60" s="492"/>
      <c r="AF60" s="492"/>
      <c r="AG60" s="492"/>
      <c r="AH60" s="492"/>
      <c r="AI60" s="492"/>
      <c r="AJ60" s="492"/>
      <c r="AK60" s="492"/>
      <c r="AL60" s="492"/>
      <c r="AM60" s="492"/>
      <c r="AN60" s="492"/>
      <c r="AO60" s="492"/>
      <c r="AP60" s="492"/>
      <c r="AQ60" s="492"/>
      <c r="AR60" s="492"/>
      <c r="AS60" s="492"/>
      <c r="AT60" s="492"/>
      <c r="AU60" s="492"/>
      <c r="AV60" s="492"/>
      <c r="AW60" s="492"/>
      <c r="AX60" s="492"/>
      <c r="AY60" s="492"/>
      <c r="AZ60" s="492"/>
      <c r="BA60" s="492"/>
      <c r="BB60" s="492"/>
      <c r="BC60" s="492"/>
      <c r="BD60" s="492"/>
      <c r="BE60" s="492"/>
      <c r="BF60" s="492"/>
      <c r="BG60" s="492"/>
      <c r="BH60" s="492"/>
      <c r="BI60" s="492"/>
      <c r="BJ60" s="492"/>
      <c r="BK60" s="492"/>
      <c r="BL60" s="492"/>
      <c r="BM60" s="492"/>
      <c r="BN60" s="492"/>
      <c r="BO60" s="492"/>
    </row>
    <row r="61" spans="1:67" x14ac:dyDescent="0.35">
      <c r="A61" s="612"/>
      <c r="B61" s="613"/>
      <c r="C61" s="47" t="s">
        <v>638</v>
      </c>
      <c r="D61" s="717"/>
      <c r="E61" s="717"/>
      <c r="F61" s="717"/>
      <c r="G61" s="304">
        <v>0</v>
      </c>
      <c r="H61" s="304">
        <v>0</v>
      </c>
      <c r="I61" s="508"/>
      <c r="J61" s="569"/>
      <c r="K61" s="704"/>
      <c r="L61" s="569"/>
      <c r="M61" s="569"/>
      <c r="N61" s="569"/>
      <c r="O61" s="569"/>
      <c r="P61" s="569"/>
      <c r="Q61" s="569"/>
      <c r="R61" s="569"/>
      <c r="S61" s="569"/>
      <c r="T61" s="569"/>
      <c r="U61" s="569"/>
      <c r="V61" s="569"/>
      <c r="W61" s="569"/>
      <c r="X61" s="569"/>
      <c r="Y61" s="569"/>
      <c r="Z61" s="569"/>
      <c r="AA61" s="569"/>
      <c r="AB61" s="569"/>
      <c r="AC61" s="569"/>
      <c r="AD61" s="569"/>
      <c r="AE61" s="569"/>
      <c r="AF61" s="569"/>
      <c r="AG61" s="569"/>
      <c r="AH61" s="569"/>
      <c r="AI61" s="569"/>
      <c r="AJ61" s="569"/>
      <c r="AK61" s="569"/>
      <c r="AL61" s="569"/>
      <c r="AM61" s="569"/>
      <c r="AN61" s="569"/>
      <c r="AO61" s="569"/>
      <c r="AP61" s="569"/>
      <c r="AQ61" s="569"/>
      <c r="AR61" s="569"/>
      <c r="AS61" s="569"/>
      <c r="AT61" s="569"/>
      <c r="AU61" s="569"/>
      <c r="AV61" s="569"/>
      <c r="AW61" s="569"/>
      <c r="AX61" s="569"/>
      <c r="AY61" s="569"/>
      <c r="AZ61" s="569"/>
      <c r="BA61" s="569"/>
      <c r="BB61" s="569"/>
      <c r="BC61" s="569"/>
      <c r="BD61" s="569"/>
      <c r="BE61" s="569"/>
      <c r="BF61" s="569"/>
      <c r="BG61" s="569"/>
      <c r="BH61" s="569"/>
      <c r="BI61" s="569"/>
      <c r="BJ61" s="569"/>
      <c r="BK61" s="569"/>
      <c r="BL61" s="569"/>
      <c r="BM61" s="569"/>
      <c r="BN61" s="569"/>
      <c r="BO61" s="569"/>
    </row>
    <row r="62" spans="1:67" x14ac:dyDescent="0.35">
      <c r="A62" s="612"/>
      <c r="B62" s="613"/>
      <c r="C62" s="47" t="s">
        <v>639</v>
      </c>
      <c r="D62" s="717"/>
      <c r="E62" s="717"/>
      <c r="F62" s="717"/>
      <c r="G62" s="304">
        <v>0</v>
      </c>
      <c r="H62" s="304">
        <v>0</v>
      </c>
      <c r="I62" s="508"/>
      <c r="J62" s="569"/>
      <c r="K62" s="704"/>
      <c r="L62" s="569"/>
      <c r="M62" s="569"/>
      <c r="N62" s="569"/>
      <c r="O62" s="569"/>
      <c r="P62" s="569"/>
      <c r="Q62" s="569"/>
      <c r="R62" s="569"/>
      <c r="S62" s="569"/>
      <c r="T62" s="569"/>
      <c r="U62" s="569"/>
      <c r="V62" s="569"/>
      <c r="W62" s="569"/>
      <c r="X62" s="569"/>
      <c r="Y62" s="569"/>
      <c r="Z62" s="569"/>
      <c r="AA62" s="569"/>
      <c r="AB62" s="569"/>
      <c r="AC62" s="569"/>
      <c r="AD62" s="569"/>
      <c r="AE62" s="569"/>
      <c r="AF62" s="569"/>
      <c r="AG62" s="569"/>
      <c r="AH62" s="569"/>
      <c r="AI62" s="569"/>
      <c r="AJ62" s="569"/>
      <c r="AK62" s="569"/>
      <c r="AL62" s="569"/>
      <c r="AM62" s="569"/>
      <c r="AN62" s="569"/>
      <c r="AO62" s="569"/>
      <c r="AP62" s="569"/>
      <c r="AQ62" s="569"/>
      <c r="AR62" s="569"/>
      <c r="AS62" s="569"/>
      <c r="AT62" s="569"/>
      <c r="AU62" s="569"/>
      <c r="AV62" s="569"/>
      <c r="AW62" s="569"/>
      <c r="AX62" s="569"/>
      <c r="AY62" s="569"/>
      <c r="AZ62" s="569"/>
      <c r="BA62" s="569"/>
      <c r="BB62" s="569"/>
      <c r="BC62" s="569"/>
      <c r="BD62" s="569"/>
      <c r="BE62" s="569"/>
      <c r="BF62" s="569"/>
      <c r="BG62" s="569"/>
      <c r="BH62" s="569"/>
      <c r="BI62" s="569"/>
      <c r="BJ62" s="569"/>
      <c r="BK62" s="569"/>
      <c r="BL62" s="569"/>
      <c r="BM62" s="569"/>
      <c r="BN62" s="569"/>
      <c r="BO62" s="569"/>
    </row>
    <row r="63" spans="1:67" s="82" customFormat="1" x14ac:dyDescent="0.35">
      <c r="A63" s="510"/>
      <c r="B63" s="210" t="s">
        <v>95</v>
      </c>
      <c r="C63" s="98" t="s">
        <v>167</v>
      </c>
      <c r="D63" s="306">
        <f t="shared" ref="D63:I63" si="8">SUM(D40:D62)</f>
        <v>0</v>
      </c>
      <c r="E63" s="306">
        <f t="shared" si="8"/>
        <v>0</v>
      </c>
      <c r="F63" s="306">
        <f t="shared" si="8"/>
        <v>0</v>
      </c>
      <c r="G63" s="306">
        <f t="shared" si="8"/>
        <v>0</v>
      </c>
      <c r="H63" s="306">
        <f t="shared" si="8"/>
        <v>0</v>
      </c>
      <c r="I63" s="306">
        <f t="shared" si="8"/>
        <v>0</v>
      </c>
      <c r="J63" s="492"/>
      <c r="K63" s="705"/>
      <c r="L63" s="492"/>
      <c r="M63" s="492"/>
      <c r="N63" s="492"/>
      <c r="O63" s="492"/>
      <c r="P63" s="492"/>
      <c r="Q63" s="492"/>
      <c r="R63" s="492"/>
      <c r="S63" s="492"/>
      <c r="T63" s="492"/>
      <c r="U63" s="492"/>
      <c r="V63" s="492"/>
      <c r="W63" s="492"/>
      <c r="X63" s="492"/>
      <c r="Y63" s="492"/>
      <c r="Z63" s="492"/>
      <c r="AA63" s="492"/>
      <c r="AB63" s="492"/>
      <c r="AC63" s="492"/>
      <c r="AD63" s="492"/>
      <c r="AE63" s="492"/>
      <c r="AF63" s="492"/>
      <c r="AG63" s="492"/>
      <c r="AH63" s="492"/>
      <c r="AI63" s="492"/>
      <c r="AJ63" s="492"/>
      <c r="AK63" s="492"/>
      <c r="AL63" s="492"/>
      <c r="AM63" s="492"/>
      <c r="AN63" s="492"/>
      <c r="AO63" s="492"/>
      <c r="AP63" s="492"/>
      <c r="AQ63" s="492"/>
      <c r="AR63" s="492"/>
      <c r="AS63" s="492"/>
      <c r="AT63" s="492"/>
      <c r="AU63" s="492"/>
      <c r="AV63" s="492"/>
      <c r="AW63" s="492"/>
      <c r="AX63" s="492"/>
      <c r="AY63" s="492"/>
      <c r="AZ63" s="492"/>
      <c r="BA63" s="492"/>
      <c r="BB63" s="492"/>
      <c r="BC63" s="492"/>
      <c r="BD63" s="492"/>
      <c r="BE63" s="492"/>
      <c r="BF63" s="492"/>
      <c r="BG63" s="492"/>
      <c r="BH63" s="492"/>
      <c r="BI63" s="492"/>
      <c r="BJ63" s="492"/>
      <c r="BK63" s="492"/>
      <c r="BL63" s="492"/>
      <c r="BM63" s="492"/>
      <c r="BN63" s="492"/>
      <c r="BO63" s="492"/>
    </row>
    <row r="64" spans="1:67" s="82" customFormat="1" x14ac:dyDescent="0.35">
      <c r="A64" s="510"/>
      <c r="B64" s="459"/>
      <c r="C64" s="98"/>
      <c r="D64" s="508"/>
      <c r="E64" s="508"/>
      <c r="F64" s="508"/>
      <c r="G64" s="508"/>
      <c r="H64" s="508"/>
      <c r="I64" s="508"/>
      <c r="J64" s="492"/>
      <c r="K64" s="699"/>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492"/>
      <c r="AK64" s="492"/>
      <c r="AL64" s="492"/>
      <c r="AM64" s="492"/>
      <c r="AN64" s="492"/>
      <c r="AO64" s="492"/>
      <c r="AP64" s="492"/>
      <c r="AQ64" s="492"/>
      <c r="AR64" s="492"/>
      <c r="AS64" s="492"/>
      <c r="AT64" s="492"/>
      <c r="AU64" s="492"/>
      <c r="AV64" s="492"/>
      <c r="AW64" s="492"/>
      <c r="AX64" s="492"/>
      <c r="AY64" s="492"/>
      <c r="AZ64" s="492"/>
      <c r="BA64" s="492"/>
      <c r="BB64" s="492"/>
      <c r="BC64" s="492"/>
      <c r="BD64" s="492"/>
      <c r="BE64" s="492"/>
      <c r="BF64" s="492"/>
      <c r="BG64" s="492"/>
      <c r="BH64" s="492"/>
      <c r="BI64" s="492"/>
      <c r="BJ64" s="492"/>
      <c r="BK64" s="492"/>
      <c r="BL64" s="492"/>
      <c r="BM64" s="492"/>
      <c r="BN64" s="492"/>
      <c r="BO64" s="492"/>
    </row>
    <row r="65" spans="1:67" s="82" customFormat="1" x14ac:dyDescent="0.35">
      <c r="A65" s="510"/>
      <c r="B65" s="459"/>
      <c r="C65" s="442"/>
      <c r="D65" s="508"/>
      <c r="E65" s="508"/>
      <c r="F65" s="508"/>
      <c r="G65" s="508"/>
      <c r="H65" s="508"/>
      <c r="I65" s="508"/>
      <c r="J65" s="492"/>
      <c r="K65" s="699"/>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O65" s="492"/>
      <c r="AP65" s="492"/>
      <c r="AQ65" s="492"/>
      <c r="AR65" s="492"/>
      <c r="AS65" s="492"/>
      <c r="AT65" s="492"/>
      <c r="AU65" s="492"/>
      <c r="AV65" s="492"/>
      <c r="AW65" s="492"/>
      <c r="AX65" s="492"/>
      <c r="AY65" s="492"/>
      <c r="AZ65" s="492"/>
      <c r="BA65" s="492"/>
      <c r="BB65" s="492"/>
      <c r="BC65" s="492"/>
      <c r="BD65" s="492"/>
      <c r="BE65" s="492"/>
      <c r="BF65" s="492"/>
      <c r="BG65" s="492"/>
      <c r="BH65" s="492"/>
      <c r="BI65" s="492"/>
      <c r="BJ65" s="492"/>
      <c r="BK65" s="492"/>
      <c r="BL65" s="492"/>
      <c r="BM65" s="492"/>
      <c r="BN65" s="492"/>
      <c r="BO65" s="492"/>
    </row>
    <row r="66" spans="1:67" s="82" customFormat="1" ht="17.5" customHeight="1" x14ac:dyDescent="0.35">
      <c r="A66" s="510"/>
      <c r="B66" s="210" t="s">
        <v>169</v>
      </c>
      <c r="C66" s="98" t="str">
        <f>"Funding body grants (based on "&amp;'Input sheet'!$B$13&amp;")"</f>
        <v>Funding body grants (based on 2025/26)</v>
      </c>
      <c r="D66" s="508"/>
      <c r="E66" s="508"/>
      <c r="F66" s="508"/>
      <c r="G66" s="508">
        <f>Tables1_3!$H$9</f>
        <v>0</v>
      </c>
      <c r="H66" s="508">
        <f>Tables1_3!$H$9</f>
        <v>0</v>
      </c>
      <c r="I66" s="508"/>
      <c r="J66" s="492"/>
      <c r="K66" s="699"/>
      <c r="L66" s="492"/>
      <c r="M66" s="492"/>
      <c r="N66" s="492"/>
      <c r="O66" s="492"/>
      <c r="P66" s="492"/>
      <c r="Q66" s="492"/>
      <c r="R66" s="492"/>
      <c r="S66" s="492"/>
      <c r="T66" s="492"/>
      <c r="U66" s="492"/>
      <c r="V66" s="492"/>
      <c r="W66" s="492"/>
      <c r="X66" s="492"/>
      <c r="Y66" s="492"/>
      <c r="Z66" s="492"/>
      <c r="AA66" s="492"/>
      <c r="AB66" s="492"/>
      <c r="AC66" s="492"/>
      <c r="AD66" s="492"/>
      <c r="AE66" s="492"/>
      <c r="AF66" s="492"/>
      <c r="AG66" s="492"/>
      <c r="AH66" s="492"/>
      <c r="AI66" s="492"/>
      <c r="AJ66" s="492"/>
      <c r="AK66" s="492"/>
      <c r="AL66" s="492"/>
      <c r="AM66" s="492"/>
      <c r="AN66" s="492"/>
      <c r="AO66" s="492"/>
      <c r="AP66" s="492"/>
      <c r="AQ66" s="492"/>
      <c r="AR66" s="492"/>
      <c r="AS66" s="492"/>
      <c r="AT66" s="492"/>
      <c r="AU66" s="492"/>
      <c r="AV66" s="492"/>
      <c r="AW66" s="492"/>
      <c r="AX66" s="492"/>
      <c r="AY66" s="492"/>
      <c r="AZ66" s="492"/>
      <c r="BA66" s="492"/>
      <c r="BB66" s="492"/>
      <c r="BC66" s="492"/>
      <c r="BD66" s="492"/>
      <c r="BE66" s="492"/>
      <c r="BF66" s="492"/>
      <c r="BG66" s="492"/>
      <c r="BH66" s="492"/>
      <c r="BI66" s="492"/>
      <c r="BJ66" s="492"/>
      <c r="BK66" s="492"/>
      <c r="BL66" s="492"/>
      <c r="BM66" s="492"/>
      <c r="BN66" s="492"/>
      <c r="BO66" s="492"/>
    </row>
    <row r="67" spans="1:67" x14ac:dyDescent="0.35">
      <c r="A67" s="612"/>
      <c r="B67" s="613"/>
      <c r="C67" s="47" t="s">
        <v>638</v>
      </c>
      <c r="D67" s="717"/>
      <c r="E67" s="717"/>
      <c r="F67" s="717"/>
      <c r="G67" s="304">
        <v>0</v>
      </c>
      <c r="H67" s="304">
        <v>0</v>
      </c>
      <c r="I67" s="508"/>
      <c r="J67" s="569"/>
      <c r="L67" s="569"/>
      <c r="M67" s="569"/>
      <c r="N67" s="569"/>
      <c r="O67" s="569"/>
      <c r="P67" s="569"/>
      <c r="Q67" s="569"/>
      <c r="R67" s="569"/>
      <c r="S67" s="569"/>
      <c r="T67" s="569"/>
      <c r="U67" s="569"/>
      <c r="V67" s="569"/>
      <c r="W67" s="569"/>
      <c r="X67" s="569"/>
      <c r="Y67" s="569"/>
      <c r="Z67" s="569"/>
      <c r="AA67" s="569"/>
      <c r="AB67" s="569"/>
      <c r="AC67" s="569"/>
      <c r="AD67" s="569"/>
      <c r="AE67" s="569"/>
      <c r="AF67" s="569"/>
      <c r="AG67" s="569"/>
      <c r="AH67" s="569"/>
      <c r="AI67" s="569"/>
      <c r="AJ67" s="569"/>
      <c r="AK67" s="569"/>
      <c r="AL67" s="569"/>
      <c r="AM67" s="569"/>
      <c r="AN67" s="569"/>
      <c r="AO67" s="569"/>
      <c r="AP67" s="569"/>
      <c r="AQ67" s="569"/>
      <c r="AR67" s="569"/>
      <c r="AS67" s="569"/>
      <c r="AT67" s="569"/>
      <c r="AU67" s="569"/>
      <c r="AV67" s="569"/>
      <c r="AW67" s="569"/>
      <c r="AX67" s="569"/>
      <c r="AY67" s="569"/>
      <c r="AZ67" s="569"/>
      <c r="BA67" s="569"/>
      <c r="BB67" s="569"/>
      <c r="BC67" s="569"/>
      <c r="BD67" s="569"/>
      <c r="BE67" s="569"/>
      <c r="BF67" s="569"/>
      <c r="BG67" s="569"/>
      <c r="BH67" s="569"/>
      <c r="BI67" s="569"/>
      <c r="BJ67" s="569"/>
      <c r="BK67" s="569"/>
      <c r="BL67" s="569"/>
      <c r="BM67" s="569"/>
      <c r="BN67" s="569"/>
      <c r="BO67" s="569"/>
    </row>
    <row r="68" spans="1:67" x14ac:dyDescent="0.35">
      <c r="A68" s="612"/>
      <c r="B68" s="613"/>
      <c r="C68" s="47" t="s">
        <v>639</v>
      </c>
      <c r="D68" s="717"/>
      <c r="E68" s="717"/>
      <c r="F68" s="717"/>
      <c r="G68" s="304">
        <v>0</v>
      </c>
      <c r="H68" s="304">
        <v>0</v>
      </c>
      <c r="I68" s="508"/>
      <c r="J68" s="569"/>
      <c r="L68" s="569"/>
      <c r="M68" s="569"/>
      <c r="N68" s="569"/>
      <c r="O68" s="569"/>
      <c r="P68" s="569"/>
      <c r="Q68" s="569"/>
      <c r="R68" s="569"/>
      <c r="S68" s="569"/>
      <c r="T68" s="569"/>
      <c r="U68" s="569"/>
      <c r="V68" s="569"/>
      <c r="W68" s="569"/>
      <c r="X68" s="569"/>
      <c r="Y68" s="569"/>
      <c r="Z68" s="569"/>
      <c r="AA68" s="569"/>
      <c r="AB68" s="569"/>
      <c r="AC68" s="569"/>
      <c r="AD68" s="569"/>
      <c r="AE68" s="569"/>
      <c r="AF68" s="569"/>
      <c r="AG68" s="569"/>
      <c r="AH68" s="569"/>
      <c r="AI68" s="569"/>
      <c r="AJ68" s="569"/>
      <c r="AK68" s="569"/>
      <c r="AL68" s="569"/>
      <c r="AM68" s="569"/>
      <c r="AN68" s="569"/>
      <c r="AO68" s="569"/>
      <c r="AP68" s="569"/>
      <c r="AQ68" s="569"/>
      <c r="AR68" s="569"/>
      <c r="AS68" s="569"/>
      <c r="AT68" s="569"/>
      <c r="AU68" s="569"/>
      <c r="AV68" s="569"/>
      <c r="AW68" s="569"/>
      <c r="AX68" s="569"/>
      <c r="AY68" s="569"/>
      <c r="AZ68" s="569"/>
      <c r="BA68" s="569"/>
      <c r="BB68" s="569"/>
      <c r="BC68" s="569"/>
      <c r="BD68" s="569"/>
      <c r="BE68" s="569"/>
      <c r="BF68" s="569"/>
      <c r="BG68" s="569"/>
      <c r="BH68" s="569"/>
      <c r="BI68" s="569"/>
      <c r="BJ68" s="569"/>
      <c r="BK68" s="569"/>
      <c r="BL68" s="569"/>
      <c r="BM68" s="569"/>
      <c r="BN68" s="569"/>
      <c r="BO68" s="569"/>
    </row>
    <row r="69" spans="1:67" ht="15" customHeight="1" x14ac:dyDescent="0.35">
      <c r="A69" s="612"/>
      <c r="B69" s="613"/>
      <c r="C69" s="614"/>
      <c r="D69" s="717"/>
      <c r="E69" s="717"/>
      <c r="F69" s="717"/>
      <c r="G69" s="304"/>
      <c r="H69" s="304"/>
      <c r="I69" s="508"/>
      <c r="J69" s="569"/>
      <c r="L69" s="569"/>
      <c r="M69" s="569"/>
      <c r="N69" s="569"/>
      <c r="O69" s="569"/>
      <c r="P69" s="569"/>
      <c r="Q69" s="569"/>
      <c r="R69" s="569"/>
      <c r="S69" s="569"/>
      <c r="T69" s="569"/>
      <c r="U69" s="569"/>
      <c r="V69" s="569"/>
      <c r="W69" s="569"/>
      <c r="X69" s="569"/>
      <c r="Y69" s="569"/>
      <c r="Z69" s="569"/>
      <c r="AA69" s="569"/>
      <c r="AB69" s="569"/>
      <c r="AC69" s="569"/>
      <c r="AD69" s="569"/>
      <c r="AE69" s="569"/>
      <c r="AF69" s="569"/>
      <c r="AG69" s="569"/>
      <c r="AH69" s="569"/>
      <c r="AI69" s="569"/>
      <c r="AJ69" s="569"/>
      <c r="AK69" s="569"/>
      <c r="AL69" s="569"/>
      <c r="AM69" s="569"/>
      <c r="AN69" s="569"/>
      <c r="AO69" s="569"/>
      <c r="AP69" s="569"/>
      <c r="AQ69" s="569"/>
      <c r="AR69" s="569"/>
      <c r="AS69" s="569"/>
      <c r="AT69" s="569"/>
      <c r="AU69" s="569"/>
      <c r="AV69" s="569"/>
      <c r="AW69" s="569"/>
      <c r="AX69" s="569"/>
      <c r="AY69" s="569"/>
      <c r="AZ69" s="569"/>
      <c r="BA69" s="569"/>
      <c r="BB69" s="569"/>
      <c r="BC69" s="569"/>
      <c r="BD69" s="569"/>
      <c r="BE69" s="569"/>
      <c r="BF69" s="569"/>
      <c r="BG69" s="569"/>
      <c r="BH69" s="569"/>
      <c r="BI69" s="569"/>
      <c r="BJ69" s="569"/>
      <c r="BK69" s="569"/>
      <c r="BL69" s="569"/>
      <c r="BM69" s="569"/>
      <c r="BN69" s="569"/>
      <c r="BO69" s="569"/>
    </row>
    <row r="70" spans="1:67" s="82" customFormat="1" ht="15" customHeight="1" x14ac:dyDescent="0.35">
      <c r="A70" s="510"/>
      <c r="B70" s="459"/>
      <c r="C70" s="442"/>
      <c r="D70" s="309"/>
      <c r="E70" s="309"/>
      <c r="F70" s="309"/>
      <c r="G70" s="309"/>
      <c r="H70" s="309"/>
      <c r="I70" s="508"/>
      <c r="J70" s="492"/>
      <c r="K70" s="699"/>
      <c r="L70" s="492"/>
      <c r="M70" s="492"/>
      <c r="N70" s="492"/>
      <c r="O70" s="492"/>
      <c r="P70" s="492"/>
      <c r="Q70" s="492"/>
      <c r="R70" s="492"/>
      <c r="S70" s="492"/>
      <c r="T70" s="492"/>
      <c r="U70" s="492"/>
      <c r="V70" s="492"/>
      <c r="W70" s="492"/>
      <c r="X70" s="492"/>
      <c r="Y70" s="492"/>
      <c r="Z70" s="492"/>
      <c r="AA70" s="492"/>
      <c r="AB70" s="492"/>
      <c r="AC70" s="492"/>
      <c r="AD70" s="492"/>
      <c r="AE70" s="492"/>
      <c r="AF70" s="492"/>
      <c r="AG70" s="492"/>
      <c r="AH70" s="492"/>
      <c r="AI70" s="492"/>
      <c r="AJ70" s="492"/>
      <c r="AK70" s="492"/>
      <c r="AL70" s="492"/>
      <c r="AM70" s="492"/>
      <c r="AN70" s="492"/>
      <c r="AO70" s="492"/>
      <c r="AP70" s="492"/>
      <c r="AQ70" s="492"/>
      <c r="AR70" s="492"/>
      <c r="AS70" s="492"/>
      <c r="AT70" s="492"/>
      <c r="AU70" s="492"/>
      <c r="AV70" s="492"/>
      <c r="AW70" s="492"/>
      <c r="AX70" s="492"/>
      <c r="AY70" s="492"/>
      <c r="AZ70" s="492"/>
      <c r="BA70" s="492"/>
      <c r="BB70" s="492"/>
      <c r="BC70" s="492"/>
      <c r="BD70" s="492"/>
      <c r="BE70" s="492"/>
      <c r="BF70" s="492"/>
      <c r="BG70" s="492"/>
      <c r="BH70" s="492"/>
      <c r="BI70" s="492"/>
      <c r="BJ70" s="492"/>
      <c r="BK70" s="492"/>
      <c r="BL70" s="492"/>
      <c r="BM70" s="492"/>
      <c r="BN70" s="492"/>
      <c r="BO70" s="492"/>
    </row>
    <row r="71" spans="1:67" s="82" customFormat="1" x14ac:dyDescent="0.35">
      <c r="A71" s="510"/>
      <c r="B71" s="396"/>
      <c r="C71" s="362" t="s">
        <v>640</v>
      </c>
      <c r="D71" s="363"/>
      <c r="E71" s="363"/>
      <c r="F71" s="363"/>
      <c r="G71" s="364">
        <f>SUM(G66:G70)</f>
        <v>0</v>
      </c>
      <c r="H71" s="364">
        <f>SUM(H66:H70)</f>
        <v>0</v>
      </c>
      <c r="I71" s="508"/>
      <c r="J71" s="492"/>
      <c r="K71" s="699"/>
      <c r="L71" s="492"/>
      <c r="M71" s="492"/>
      <c r="N71" s="492"/>
      <c r="O71" s="492"/>
      <c r="P71" s="492"/>
      <c r="Q71" s="492"/>
      <c r="R71" s="492"/>
      <c r="S71" s="492"/>
      <c r="T71" s="492"/>
      <c r="U71" s="492"/>
      <c r="V71" s="492"/>
      <c r="W71" s="492"/>
      <c r="X71" s="492"/>
      <c r="Y71" s="492"/>
      <c r="Z71" s="492"/>
      <c r="AA71" s="492"/>
      <c r="AB71" s="492"/>
      <c r="AC71" s="492"/>
      <c r="AD71" s="492"/>
      <c r="AE71" s="492"/>
      <c r="AF71" s="492"/>
      <c r="AG71" s="492"/>
      <c r="AH71" s="492"/>
      <c r="AI71" s="492"/>
      <c r="AJ71" s="492"/>
      <c r="AK71" s="492"/>
      <c r="AL71" s="492"/>
      <c r="AM71" s="492"/>
      <c r="AN71" s="492"/>
      <c r="AO71" s="492"/>
      <c r="AP71" s="492"/>
      <c r="AQ71" s="492"/>
      <c r="AR71" s="492"/>
      <c r="AS71" s="492"/>
      <c r="AT71" s="492"/>
      <c r="AU71" s="492"/>
      <c r="AV71" s="492"/>
      <c r="AW71" s="492"/>
      <c r="AX71" s="492"/>
      <c r="AY71" s="492"/>
      <c r="AZ71" s="492"/>
      <c r="BA71" s="492"/>
      <c r="BB71" s="492"/>
      <c r="BC71" s="492"/>
      <c r="BD71" s="492"/>
      <c r="BE71" s="492"/>
      <c r="BF71" s="492"/>
      <c r="BG71" s="492"/>
      <c r="BH71" s="492"/>
      <c r="BI71" s="492"/>
      <c r="BJ71" s="492"/>
      <c r="BK71" s="492"/>
      <c r="BL71" s="492"/>
      <c r="BM71" s="492"/>
      <c r="BN71" s="492"/>
      <c r="BO71" s="492"/>
    </row>
    <row r="72" spans="1:67" s="82" customFormat="1" x14ac:dyDescent="0.35">
      <c r="A72" s="510"/>
      <c r="B72" s="459"/>
      <c r="C72" s="442"/>
      <c r="D72" s="508"/>
      <c r="E72" s="508"/>
      <c r="F72" s="508"/>
      <c r="G72" s="508"/>
      <c r="H72" s="508"/>
      <c r="I72" s="508"/>
      <c r="J72" s="492"/>
      <c r="K72" s="699"/>
      <c r="L72" s="492"/>
      <c r="M72" s="492"/>
      <c r="N72" s="492"/>
      <c r="O72" s="492"/>
      <c r="P72" s="492"/>
      <c r="Q72" s="492"/>
      <c r="R72" s="492"/>
      <c r="S72" s="492"/>
      <c r="T72" s="492"/>
      <c r="U72" s="492"/>
      <c r="V72" s="492"/>
      <c r="W72" s="492"/>
      <c r="X72" s="492"/>
      <c r="Y72" s="492"/>
      <c r="Z72" s="492"/>
      <c r="AA72" s="492"/>
      <c r="AB72" s="492"/>
      <c r="AC72" s="492"/>
      <c r="AD72" s="492"/>
      <c r="AE72" s="492"/>
      <c r="AF72" s="492"/>
      <c r="AG72" s="492"/>
      <c r="AH72" s="492"/>
      <c r="AI72" s="492"/>
      <c r="AJ72" s="492"/>
      <c r="AK72" s="492"/>
      <c r="AL72" s="492"/>
      <c r="AM72" s="492"/>
      <c r="AN72" s="492"/>
      <c r="AO72" s="492"/>
      <c r="AP72" s="492"/>
      <c r="AQ72" s="492"/>
      <c r="AR72" s="492"/>
      <c r="AS72" s="492"/>
      <c r="AT72" s="492"/>
      <c r="AU72" s="492"/>
      <c r="AV72" s="492"/>
      <c r="AW72" s="492"/>
      <c r="AX72" s="492"/>
      <c r="AY72" s="492"/>
      <c r="AZ72" s="492"/>
      <c r="BA72" s="492"/>
      <c r="BB72" s="492"/>
      <c r="BC72" s="492"/>
      <c r="BD72" s="492"/>
      <c r="BE72" s="492"/>
      <c r="BF72" s="492"/>
      <c r="BG72" s="492"/>
      <c r="BH72" s="492"/>
      <c r="BI72" s="492"/>
      <c r="BJ72" s="492"/>
      <c r="BK72" s="492"/>
      <c r="BL72" s="492"/>
      <c r="BM72" s="492"/>
      <c r="BN72" s="492"/>
      <c r="BO72" s="492"/>
    </row>
    <row r="73" spans="1:67" s="82" customFormat="1" ht="17.5" customHeight="1" x14ac:dyDescent="0.35">
      <c r="A73" s="510"/>
      <c r="B73" s="210" t="s">
        <v>185</v>
      </c>
      <c r="C73" s="98" t="str">
        <f>"Research grants and contracts (based on "&amp;'Input sheet'!$B$13&amp;")"</f>
        <v>Research grants and contracts (based on 2025/26)</v>
      </c>
      <c r="D73" s="508"/>
      <c r="E73" s="508"/>
      <c r="F73" s="508"/>
      <c r="G73" s="508">
        <f>Tables1_3!$H$10</f>
        <v>0</v>
      </c>
      <c r="H73" s="508">
        <f>Tables1_3!$H$10</f>
        <v>0</v>
      </c>
      <c r="I73" s="508"/>
      <c r="J73" s="492"/>
      <c r="K73" s="699"/>
      <c r="L73" s="492"/>
      <c r="M73" s="492"/>
      <c r="N73" s="492"/>
      <c r="O73" s="492"/>
      <c r="P73" s="492"/>
      <c r="Q73" s="492"/>
      <c r="R73" s="492"/>
      <c r="S73" s="492"/>
      <c r="T73" s="492"/>
      <c r="U73" s="492"/>
      <c r="V73" s="492"/>
      <c r="W73" s="492"/>
      <c r="X73" s="492"/>
      <c r="Y73" s="492"/>
      <c r="Z73" s="492"/>
      <c r="AA73" s="492"/>
      <c r="AB73" s="492"/>
      <c r="AC73" s="492"/>
      <c r="AD73" s="492"/>
      <c r="AE73" s="492"/>
      <c r="AF73" s="492"/>
      <c r="AG73" s="492"/>
      <c r="AH73" s="492"/>
      <c r="AI73" s="492"/>
      <c r="AJ73" s="492"/>
      <c r="AK73" s="492"/>
      <c r="AL73" s="492"/>
      <c r="AM73" s="492"/>
      <c r="AN73" s="492"/>
      <c r="AO73" s="492"/>
      <c r="AP73" s="492"/>
      <c r="AQ73" s="492"/>
      <c r="AR73" s="492"/>
      <c r="AS73" s="492"/>
      <c r="AT73" s="492"/>
      <c r="AU73" s="492"/>
      <c r="AV73" s="492"/>
      <c r="AW73" s="492"/>
      <c r="AX73" s="492"/>
      <c r="AY73" s="492"/>
      <c r="AZ73" s="492"/>
      <c r="BA73" s="492"/>
      <c r="BB73" s="492"/>
      <c r="BC73" s="492"/>
      <c r="BD73" s="492"/>
      <c r="BE73" s="492"/>
      <c r="BF73" s="492"/>
      <c r="BG73" s="492"/>
      <c r="BH73" s="492"/>
      <c r="BI73" s="492"/>
      <c r="BJ73" s="492"/>
      <c r="BK73" s="492"/>
      <c r="BL73" s="492"/>
      <c r="BM73" s="492"/>
      <c r="BN73" s="492"/>
      <c r="BO73" s="492"/>
    </row>
    <row r="74" spans="1:67" x14ac:dyDescent="0.35">
      <c r="A74" s="612"/>
      <c r="B74" s="613"/>
      <c r="C74" s="47" t="s">
        <v>641</v>
      </c>
      <c r="D74" s="717"/>
      <c r="E74" s="717"/>
      <c r="F74" s="717"/>
      <c r="G74" s="304">
        <v>0</v>
      </c>
      <c r="H74" s="304">
        <v>0</v>
      </c>
      <c r="I74" s="508"/>
      <c r="J74" s="569"/>
      <c r="L74" s="569"/>
      <c r="M74" s="569"/>
      <c r="N74" s="569"/>
      <c r="O74" s="569"/>
      <c r="P74" s="569"/>
      <c r="Q74" s="569"/>
      <c r="R74" s="569"/>
      <c r="S74" s="569"/>
      <c r="T74" s="569"/>
      <c r="U74" s="569"/>
      <c r="V74" s="569"/>
      <c r="W74" s="569"/>
      <c r="X74" s="569"/>
      <c r="Y74" s="569"/>
      <c r="Z74" s="569"/>
      <c r="AA74" s="569"/>
      <c r="AB74" s="569"/>
      <c r="AC74" s="569"/>
      <c r="AD74" s="569"/>
      <c r="AE74" s="569"/>
      <c r="AF74" s="569"/>
      <c r="AG74" s="569"/>
      <c r="AH74" s="569"/>
      <c r="AI74" s="569"/>
      <c r="AJ74" s="569"/>
      <c r="AK74" s="569"/>
      <c r="AL74" s="569"/>
      <c r="AM74" s="569"/>
      <c r="AN74" s="569"/>
      <c r="AO74" s="569"/>
      <c r="AP74" s="569"/>
      <c r="AQ74" s="569"/>
      <c r="AR74" s="569"/>
      <c r="AS74" s="569"/>
      <c r="AT74" s="569"/>
      <c r="AU74" s="569"/>
      <c r="AV74" s="569"/>
      <c r="AW74" s="569"/>
      <c r="AX74" s="569"/>
      <c r="AY74" s="569"/>
      <c r="AZ74" s="569"/>
      <c r="BA74" s="569"/>
      <c r="BB74" s="569"/>
      <c r="BC74" s="569"/>
      <c r="BD74" s="569"/>
      <c r="BE74" s="569"/>
      <c r="BF74" s="569"/>
      <c r="BG74" s="569"/>
      <c r="BH74" s="569"/>
      <c r="BI74" s="569"/>
      <c r="BJ74" s="569"/>
      <c r="BK74" s="569"/>
      <c r="BL74" s="569"/>
      <c r="BM74" s="569"/>
      <c r="BN74" s="569"/>
      <c r="BO74" s="569"/>
    </row>
    <row r="75" spans="1:67" x14ac:dyDescent="0.35">
      <c r="A75" s="612"/>
      <c r="B75" s="613"/>
      <c r="C75" s="47" t="s">
        <v>639</v>
      </c>
      <c r="D75" s="717"/>
      <c r="E75" s="717"/>
      <c r="F75" s="717"/>
      <c r="G75" s="304">
        <v>0</v>
      </c>
      <c r="H75" s="304">
        <v>0</v>
      </c>
      <c r="I75" s="508"/>
      <c r="J75" s="569"/>
      <c r="L75" s="569"/>
      <c r="M75" s="569"/>
      <c r="N75" s="569"/>
      <c r="O75" s="569"/>
      <c r="P75" s="569"/>
      <c r="Q75" s="569"/>
      <c r="R75" s="569"/>
      <c r="S75" s="569"/>
      <c r="T75" s="569"/>
      <c r="U75" s="569"/>
      <c r="V75" s="569"/>
      <c r="W75" s="569"/>
      <c r="X75" s="569"/>
      <c r="Y75" s="569"/>
      <c r="Z75" s="569"/>
      <c r="AA75" s="569"/>
      <c r="AB75" s="569"/>
      <c r="AC75" s="569"/>
      <c r="AD75" s="569"/>
      <c r="AE75" s="569"/>
      <c r="AF75" s="569"/>
      <c r="AG75" s="569"/>
      <c r="AH75" s="569"/>
      <c r="AI75" s="569"/>
      <c r="AJ75" s="569"/>
      <c r="AK75" s="569"/>
      <c r="AL75" s="569"/>
      <c r="AM75" s="569"/>
      <c r="AN75" s="569"/>
      <c r="AO75" s="569"/>
      <c r="AP75" s="569"/>
      <c r="AQ75" s="569"/>
      <c r="AR75" s="569"/>
      <c r="AS75" s="569"/>
      <c r="AT75" s="569"/>
      <c r="AU75" s="569"/>
      <c r="AV75" s="569"/>
      <c r="AW75" s="569"/>
      <c r="AX75" s="569"/>
      <c r="AY75" s="569"/>
      <c r="AZ75" s="569"/>
      <c r="BA75" s="569"/>
      <c r="BB75" s="569"/>
      <c r="BC75" s="569"/>
      <c r="BD75" s="569"/>
      <c r="BE75" s="569"/>
      <c r="BF75" s="569"/>
      <c r="BG75" s="569"/>
      <c r="BH75" s="569"/>
      <c r="BI75" s="569"/>
      <c r="BJ75" s="569"/>
      <c r="BK75" s="569"/>
      <c r="BL75" s="569"/>
      <c r="BM75" s="569"/>
      <c r="BN75" s="569"/>
      <c r="BO75" s="569"/>
    </row>
    <row r="76" spans="1:67" ht="15" customHeight="1" x14ac:dyDescent="0.35">
      <c r="A76" s="612"/>
      <c r="B76" s="613"/>
      <c r="C76" s="614"/>
      <c r="D76" s="717"/>
      <c r="E76" s="717"/>
      <c r="F76" s="717"/>
      <c r="G76" s="304"/>
      <c r="H76" s="304"/>
      <c r="I76" s="508"/>
      <c r="J76" s="569"/>
      <c r="L76" s="569"/>
      <c r="M76" s="569"/>
      <c r="N76" s="569"/>
      <c r="O76" s="569"/>
      <c r="P76" s="569"/>
      <c r="Q76" s="569"/>
      <c r="R76" s="569"/>
      <c r="S76" s="569"/>
      <c r="T76" s="569"/>
      <c r="U76" s="569"/>
      <c r="V76" s="569"/>
      <c r="W76" s="569"/>
      <c r="X76" s="569"/>
      <c r="Y76" s="569"/>
      <c r="Z76" s="569"/>
      <c r="AA76" s="569"/>
      <c r="AB76" s="569"/>
      <c r="AC76" s="569"/>
      <c r="AD76" s="569"/>
      <c r="AE76" s="569"/>
      <c r="AF76" s="569"/>
      <c r="AG76" s="569"/>
      <c r="AH76" s="569"/>
      <c r="AI76" s="569"/>
      <c r="AJ76" s="569"/>
      <c r="AK76" s="569"/>
      <c r="AL76" s="569"/>
      <c r="AM76" s="569"/>
      <c r="AN76" s="569"/>
      <c r="AO76" s="569"/>
      <c r="AP76" s="569"/>
      <c r="AQ76" s="569"/>
      <c r="AR76" s="569"/>
      <c r="AS76" s="569"/>
      <c r="AT76" s="569"/>
      <c r="AU76" s="569"/>
      <c r="AV76" s="569"/>
      <c r="AW76" s="569"/>
      <c r="AX76" s="569"/>
      <c r="AY76" s="569"/>
      <c r="AZ76" s="569"/>
      <c r="BA76" s="569"/>
      <c r="BB76" s="569"/>
      <c r="BC76" s="569"/>
      <c r="BD76" s="569"/>
      <c r="BE76" s="569"/>
      <c r="BF76" s="569"/>
      <c r="BG76" s="569"/>
      <c r="BH76" s="569"/>
      <c r="BI76" s="569"/>
      <c r="BJ76" s="569"/>
      <c r="BK76" s="569"/>
      <c r="BL76" s="569"/>
      <c r="BM76" s="569"/>
      <c r="BN76" s="569"/>
      <c r="BO76" s="569"/>
    </row>
    <row r="77" spans="1:67" s="82" customFormat="1" ht="15" customHeight="1" x14ac:dyDescent="0.35">
      <c r="A77" s="510"/>
      <c r="B77" s="459"/>
      <c r="C77" s="442"/>
      <c r="D77" s="309"/>
      <c r="E77" s="309"/>
      <c r="F77" s="309"/>
      <c r="G77" s="309"/>
      <c r="H77" s="309"/>
      <c r="I77" s="508"/>
      <c r="J77" s="492"/>
      <c r="K77" s="699"/>
      <c r="L77" s="492"/>
      <c r="M77" s="492"/>
      <c r="N77" s="492"/>
      <c r="O77" s="492"/>
      <c r="P77" s="492"/>
      <c r="Q77" s="492"/>
      <c r="R77" s="492"/>
      <c r="S77" s="492"/>
      <c r="T77" s="492"/>
      <c r="U77" s="492"/>
      <c r="V77" s="492"/>
      <c r="W77" s="492"/>
      <c r="X77" s="492"/>
      <c r="Y77" s="492"/>
      <c r="Z77" s="492"/>
      <c r="AA77" s="492"/>
      <c r="AB77" s="492"/>
      <c r="AC77" s="492"/>
      <c r="AD77" s="492"/>
      <c r="AE77" s="492"/>
      <c r="AF77" s="492"/>
      <c r="AG77" s="492"/>
      <c r="AH77" s="492"/>
      <c r="AI77" s="492"/>
      <c r="AJ77" s="492"/>
      <c r="AK77" s="492"/>
      <c r="AL77" s="492"/>
      <c r="AM77" s="492"/>
      <c r="AN77" s="492"/>
      <c r="AO77" s="492"/>
      <c r="AP77" s="492"/>
      <c r="AQ77" s="492"/>
      <c r="AR77" s="492"/>
      <c r="AS77" s="492"/>
      <c r="AT77" s="492"/>
      <c r="AU77" s="492"/>
      <c r="AV77" s="492"/>
      <c r="AW77" s="492"/>
      <c r="AX77" s="492"/>
      <c r="AY77" s="492"/>
      <c r="AZ77" s="492"/>
      <c r="BA77" s="492"/>
      <c r="BB77" s="492"/>
      <c r="BC77" s="492"/>
      <c r="BD77" s="492"/>
      <c r="BE77" s="492"/>
      <c r="BF77" s="492"/>
      <c r="BG77" s="492"/>
      <c r="BH77" s="492"/>
      <c r="BI77" s="492"/>
      <c r="BJ77" s="492"/>
      <c r="BK77" s="492"/>
      <c r="BL77" s="492"/>
      <c r="BM77" s="492"/>
      <c r="BN77" s="492"/>
      <c r="BO77" s="492"/>
    </row>
    <row r="78" spans="1:67" s="82" customFormat="1" x14ac:dyDescent="0.35">
      <c r="A78" s="510"/>
      <c r="B78" s="396"/>
      <c r="C78" s="362" t="s">
        <v>201</v>
      </c>
      <c r="D78" s="363"/>
      <c r="E78" s="363"/>
      <c r="F78" s="363"/>
      <c r="G78" s="364">
        <f>SUM(G73:G77)</f>
        <v>0</v>
      </c>
      <c r="H78" s="364">
        <f>SUM(H73:H77)</f>
        <v>0</v>
      </c>
      <c r="I78" s="508"/>
      <c r="J78" s="492"/>
      <c r="K78" s="699"/>
      <c r="L78" s="492"/>
      <c r="M78" s="492"/>
      <c r="N78" s="492"/>
      <c r="O78" s="492"/>
      <c r="P78" s="492"/>
      <c r="Q78" s="492"/>
      <c r="R78" s="492"/>
      <c r="S78" s="492"/>
      <c r="T78" s="492"/>
      <c r="U78" s="492"/>
      <c r="V78" s="492"/>
      <c r="W78" s="492"/>
      <c r="X78" s="492"/>
      <c r="Y78" s="492"/>
      <c r="Z78" s="492"/>
      <c r="AA78" s="492"/>
      <c r="AB78" s="492"/>
      <c r="AC78" s="492"/>
      <c r="AD78" s="492"/>
      <c r="AE78" s="492"/>
      <c r="AF78" s="492"/>
      <c r="AG78" s="492"/>
      <c r="AH78" s="492"/>
      <c r="AI78" s="492"/>
      <c r="AJ78" s="492"/>
      <c r="AK78" s="492"/>
      <c r="AL78" s="492"/>
      <c r="AM78" s="492"/>
      <c r="AN78" s="492"/>
      <c r="AO78" s="492"/>
      <c r="AP78" s="492"/>
      <c r="AQ78" s="492"/>
      <c r="AR78" s="492"/>
      <c r="AS78" s="492"/>
      <c r="AT78" s="492"/>
      <c r="AU78" s="492"/>
      <c r="AV78" s="492"/>
      <c r="AW78" s="492"/>
      <c r="AX78" s="492"/>
      <c r="AY78" s="492"/>
      <c r="AZ78" s="492"/>
      <c r="BA78" s="492"/>
      <c r="BB78" s="492"/>
      <c r="BC78" s="492"/>
      <c r="BD78" s="492"/>
      <c r="BE78" s="492"/>
      <c r="BF78" s="492"/>
      <c r="BG78" s="492"/>
      <c r="BH78" s="492"/>
      <c r="BI78" s="492"/>
      <c r="BJ78" s="492"/>
      <c r="BK78" s="492"/>
      <c r="BL78" s="492"/>
      <c r="BM78" s="492"/>
      <c r="BN78" s="492"/>
      <c r="BO78" s="492"/>
    </row>
    <row r="79" spans="1:67" s="82" customFormat="1" x14ac:dyDescent="0.35">
      <c r="A79" s="510"/>
      <c r="B79" s="459"/>
      <c r="C79" s="442"/>
      <c r="D79" s="508"/>
      <c r="E79" s="508"/>
      <c r="F79" s="508"/>
      <c r="G79" s="508"/>
      <c r="H79" s="508"/>
      <c r="I79" s="508"/>
      <c r="J79" s="492"/>
      <c r="K79" s="699"/>
      <c r="L79" s="492"/>
      <c r="M79" s="492"/>
      <c r="N79" s="492"/>
      <c r="O79" s="492"/>
      <c r="P79" s="492"/>
      <c r="Q79" s="492"/>
      <c r="R79" s="492"/>
      <c r="S79" s="492"/>
      <c r="T79" s="492"/>
      <c r="U79" s="492"/>
      <c r="V79" s="492"/>
      <c r="W79" s="492"/>
      <c r="X79" s="492"/>
      <c r="Y79" s="492"/>
      <c r="Z79" s="492"/>
      <c r="AA79" s="492"/>
      <c r="AB79" s="492"/>
      <c r="AC79" s="492"/>
      <c r="AD79" s="492"/>
      <c r="AE79" s="492"/>
      <c r="AF79" s="492"/>
      <c r="AG79" s="492"/>
      <c r="AH79" s="492"/>
      <c r="AI79" s="492"/>
      <c r="AJ79" s="492"/>
      <c r="AK79" s="492"/>
      <c r="AL79" s="492"/>
      <c r="AM79" s="492"/>
      <c r="AN79" s="492"/>
      <c r="AO79" s="492"/>
      <c r="AP79" s="492"/>
      <c r="AQ79" s="492"/>
      <c r="AR79" s="492"/>
      <c r="AS79" s="492"/>
      <c r="AT79" s="492"/>
      <c r="AU79" s="492"/>
      <c r="AV79" s="492"/>
      <c r="AW79" s="492"/>
      <c r="AX79" s="492"/>
      <c r="AY79" s="492"/>
      <c r="AZ79" s="492"/>
      <c r="BA79" s="492"/>
      <c r="BB79" s="492"/>
      <c r="BC79" s="492"/>
      <c r="BD79" s="492"/>
      <c r="BE79" s="492"/>
      <c r="BF79" s="492"/>
      <c r="BG79" s="492"/>
      <c r="BH79" s="492"/>
      <c r="BI79" s="492"/>
      <c r="BJ79" s="492"/>
      <c r="BK79" s="492"/>
      <c r="BL79" s="492"/>
      <c r="BM79" s="492"/>
      <c r="BN79" s="492"/>
      <c r="BO79" s="492"/>
    </row>
    <row r="80" spans="1:67" s="82" customFormat="1" x14ac:dyDescent="0.35">
      <c r="A80" s="510"/>
      <c r="B80" s="210" t="s">
        <v>202</v>
      </c>
      <c r="C80" s="98" t="str">
        <f>"Other income (based on "&amp;'Input sheet'!$B$13&amp;")"</f>
        <v>Other income (based on 2025/26)</v>
      </c>
      <c r="D80" s="508"/>
      <c r="E80" s="508"/>
      <c r="F80" s="508"/>
      <c r="G80" s="508">
        <f>Tables1_3!$H$11</f>
        <v>0</v>
      </c>
      <c r="H80" s="508">
        <f>Tables1_3!$H$11</f>
        <v>0</v>
      </c>
      <c r="I80" s="508"/>
      <c r="J80" s="492"/>
      <c r="K80" s="699"/>
      <c r="L80" s="492"/>
      <c r="M80" s="492"/>
      <c r="N80" s="492"/>
      <c r="O80" s="492"/>
      <c r="P80" s="492"/>
      <c r="Q80" s="492"/>
      <c r="R80" s="492"/>
      <c r="S80" s="492"/>
      <c r="T80" s="492"/>
      <c r="U80" s="492"/>
      <c r="V80" s="492"/>
      <c r="W80" s="492"/>
      <c r="X80" s="492"/>
      <c r="Y80" s="492"/>
      <c r="Z80" s="492"/>
      <c r="AA80" s="492"/>
      <c r="AB80" s="492"/>
      <c r="AC80" s="492"/>
      <c r="AD80" s="492"/>
      <c r="AE80" s="492"/>
      <c r="AF80" s="492"/>
      <c r="AG80" s="492"/>
      <c r="AH80" s="492"/>
      <c r="AI80" s="492"/>
      <c r="AJ80" s="492"/>
      <c r="AK80" s="492"/>
      <c r="AL80" s="492"/>
      <c r="AM80" s="492"/>
      <c r="AN80" s="492"/>
      <c r="AO80" s="492"/>
      <c r="AP80" s="492"/>
      <c r="AQ80" s="492"/>
      <c r="AR80" s="492"/>
      <c r="AS80" s="492"/>
      <c r="AT80" s="492"/>
      <c r="AU80" s="492"/>
      <c r="AV80" s="492"/>
      <c r="AW80" s="492"/>
      <c r="AX80" s="492"/>
      <c r="AY80" s="492"/>
      <c r="AZ80" s="492"/>
      <c r="BA80" s="492"/>
      <c r="BB80" s="492"/>
      <c r="BC80" s="492"/>
      <c r="BD80" s="492"/>
      <c r="BE80" s="492"/>
      <c r="BF80" s="492"/>
      <c r="BG80" s="492"/>
      <c r="BH80" s="492"/>
      <c r="BI80" s="492"/>
      <c r="BJ80" s="492"/>
      <c r="BK80" s="492"/>
      <c r="BL80" s="492"/>
      <c r="BM80" s="492"/>
      <c r="BN80" s="492"/>
      <c r="BO80" s="492"/>
    </row>
    <row r="81" spans="1:67" x14ac:dyDescent="0.35">
      <c r="A81" s="612"/>
      <c r="B81" s="613"/>
      <c r="C81" s="47" t="s">
        <v>642</v>
      </c>
      <c r="D81" s="717"/>
      <c r="E81" s="717"/>
      <c r="F81" s="717"/>
      <c r="G81" s="304">
        <v>0</v>
      </c>
      <c r="H81" s="304">
        <v>0</v>
      </c>
      <c r="I81" s="508"/>
      <c r="J81" s="569"/>
      <c r="L81" s="569"/>
      <c r="M81" s="569"/>
      <c r="N81" s="569"/>
      <c r="O81" s="569"/>
      <c r="P81" s="569"/>
      <c r="Q81" s="569"/>
      <c r="R81" s="569"/>
      <c r="S81" s="569"/>
      <c r="T81" s="569"/>
      <c r="U81" s="569"/>
      <c r="V81" s="569"/>
      <c r="W81" s="569"/>
      <c r="X81" s="569"/>
      <c r="Y81" s="569"/>
      <c r="Z81" s="569"/>
      <c r="AA81" s="569"/>
      <c r="AB81" s="569"/>
      <c r="AC81" s="569"/>
      <c r="AD81" s="569"/>
      <c r="AE81" s="569"/>
      <c r="AF81" s="569"/>
      <c r="AG81" s="569"/>
      <c r="AH81" s="569"/>
      <c r="AI81" s="569"/>
      <c r="AJ81" s="569"/>
      <c r="AK81" s="569"/>
      <c r="AL81" s="569"/>
      <c r="AM81" s="569"/>
      <c r="AN81" s="569"/>
      <c r="AO81" s="569"/>
      <c r="AP81" s="569"/>
      <c r="AQ81" s="569"/>
      <c r="AR81" s="569"/>
      <c r="AS81" s="569"/>
      <c r="AT81" s="569"/>
      <c r="AU81" s="569"/>
      <c r="AV81" s="569"/>
      <c r="AW81" s="569"/>
      <c r="AX81" s="569"/>
      <c r="AY81" s="569"/>
      <c r="AZ81" s="569"/>
      <c r="BA81" s="569"/>
      <c r="BB81" s="569"/>
      <c r="BC81" s="569"/>
      <c r="BD81" s="569"/>
      <c r="BE81" s="569"/>
      <c r="BF81" s="569"/>
      <c r="BG81" s="569"/>
      <c r="BH81" s="569"/>
      <c r="BI81" s="569"/>
      <c r="BJ81" s="569"/>
      <c r="BK81" s="569"/>
      <c r="BL81" s="569"/>
      <c r="BM81" s="569"/>
      <c r="BN81" s="569"/>
      <c r="BO81" s="569"/>
    </row>
    <row r="82" spans="1:67" x14ac:dyDescent="0.35">
      <c r="A82" s="612"/>
      <c r="B82" s="613"/>
      <c r="C82" s="47" t="s">
        <v>639</v>
      </c>
      <c r="D82" s="717"/>
      <c r="E82" s="717"/>
      <c r="F82" s="717"/>
      <c r="G82" s="304">
        <v>0</v>
      </c>
      <c r="H82" s="304">
        <v>0</v>
      </c>
      <c r="I82" s="508"/>
      <c r="J82" s="569"/>
      <c r="L82" s="569"/>
      <c r="M82" s="569"/>
      <c r="N82" s="569"/>
      <c r="O82" s="569"/>
      <c r="P82" s="569"/>
      <c r="Q82" s="569"/>
      <c r="R82" s="569"/>
      <c r="S82" s="569"/>
      <c r="T82" s="569"/>
      <c r="U82" s="569"/>
      <c r="V82" s="569"/>
      <c r="W82" s="569"/>
      <c r="X82" s="569"/>
      <c r="Y82" s="569"/>
      <c r="Z82" s="569"/>
      <c r="AA82" s="569"/>
      <c r="AB82" s="569"/>
      <c r="AC82" s="569"/>
      <c r="AD82" s="569"/>
      <c r="AE82" s="569"/>
      <c r="AF82" s="569"/>
      <c r="AG82" s="569"/>
      <c r="AH82" s="569"/>
      <c r="AI82" s="569"/>
      <c r="AJ82" s="569"/>
      <c r="AK82" s="569"/>
      <c r="AL82" s="569"/>
      <c r="AM82" s="569"/>
      <c r="AN82" s="569"/>
      <c r="AO82" s="569"/>
      <c r="AP82" s="569"/>
      <c r="AQ82" s="569"/>
      <c r="AR82" s="569"/>
      <c r="AS82" s="569"/>
      <c r="AT82" s="569"/>
      <c r="AU82" s="569"/>
      <c r="AV82" s="569"/>
      <c r="AW82" s="569"/>
      <c r="AX82" s="569"/>
      <c r="AY82" s="569"/>
      <c r="AZ82" s="569"/>
      <c r="BA82" s="569"/>
      <c r="BB82" s="569"/>
      <c r="BC82" s="569"/>
      <c r="BD82" s="569"/>
      <c r="BE82" s="569"/>
      <c r="BF82" s="569"/>
      <c r="BG82" s="569"/>
      <c r="BH82" s="569"/>
      <c r="BI82" s="569"/>
      <c r="BJ82" s="569"/>
      <c r="BK82" s="569"/>
      <c r="BL82" s="569"/>
      <c r="BM82" s="569"/>
      <c r="BN82" s="569"/>
      <c r="BO82" s="569"/>
    </row>
    <row r="83" spans="1:67" x14ac:dyDescent="0.35">
      <c r="A83" s="612"/>
      <c r="B83" s="613"/>
      <c r="C83" s="614"/>
      <c r="D83" s="717"/>
      <c r="E83" s="717"/>
      <c r="F83" s="717"/>
      <c r="G83" s="304"/>
      <c r="H83" s="304"/>
      <c r="I83" s="508"/>
      <c r="J83" s="569"/>
      <c r="L83" s="569"/>
      <c r="M83" s="569"/>
      <c r="N83" s="569"/>
      <c r="O83" s="569"/>
      <c r="P83" s="569"/>
      <c r="Q83" s="569"/>
      <c r="R83" s="569"/>
      <c r="S83" s="569"/>
      <c r="T83" s="569"/>
      <c r="U83" s="569"/>
      <c r="V83" s="569"/>
      <c r="W83" s="569"/>
      <c r="X83" s="569"/>
      <c r="Y83" s="569"/>
      <c r="Z83" s="569"/>
      <c r="AA83" s="569"/>
      <c r="AB83" s="569"/>
      <c r="AC83" s="569"/>
      <c r="AD83" s="569"/>
      <c r="AE83" s="569"/>
      <c r="AF83" s="569"/>
      <c r="AG83" s="569"/>
      <c r="AH83" s="569"/>
      <c r="AI83" s="569"/>
      <c r="AJ83" s="569"/>
      <c r="AK83" s="569"/>
      <c r="AL83" s="569"/>
      <c r="AM83" s="569"/>
      <c r="AN83" s="569"/>
      <c r="AO83" s="569"/>
      <c r="AP83" s="569"/>
      <c r="AQ83" s="569"/>
      <c r="AR83" s="569"/>
      <c r="AS83" s="569"/>
      <c r="AT83" s="569"/>
      <c r="AU83" s="569"/>
      <c r="AV83" s="569"/>
      <c r="AW83" s="569"/>
      <c r="AX83" s="569"/>
      <c r="AY83" s="569"/>
      <c r="AZ83" s="569"/>
      <c r="BA83" s="569"/>
      <c r="BB83" s="569"/>
      <c r="BC83" s="569"/>
      <c r="BD83" s="569"/>
      <c r="BE83" s="569"/>
      <c r="BF83" s="569"/>
      <c r="BG83" s="569"/>
      <c r="BH83" s="569"/>
      <c r="BI83" s="569"/>
      <c r="BJ83" s="569"/>
      <c r="BK83" s="569"/>
      <c r="BL83" s="569"/>
      <c r="BM83" s="569"/>
      <c r="BN83" s="569"/>
      <c r="BO83" s="569"/>
    </row>
    <row r="84" spans="1:67" s="82" customFormat="1" x14ac:dyDescent="0.35">
      <c r="A84" s="510"/>
      <c r="B84" s="459"/>
      <c r="C84" s="442"/>
      <c r="D84" s="309"/>
      <c r="E84" s="309"/>
      <c r="F84" s="309"/>
      <c r="G84" s="309"/>
      <c r="H84" s="309"/>
      <c r="I84" s="508"/>
      <c r="J84" s="492"/>
      <c r="K84" s="699"/>
      <c r="L84" s="492"/>
      <c r="M84" s="492"/>
      <c r="N84" s="492"/>
      <c r="O84" s="492"/>
      <c r="P84" s="492"/>
      <c r="Q84" s="492"/>
      <c r="R84" s="492"/>
      <c r="S84" s="492"/>
      <c r="T84" s="492"/>
      <c r="U84" s="492"/>
      <c r="V84" s="492"/>
      <c r="W84" s="492"/>
      <c r="X84" s="492"/>
      <c r="Y84" s="492"/>
      <c r="Z84" s="492"/>
      <c r="AA84" s="492"/>
      <c r="AB84" s="492"/>
      <c r="AC84" s="492"/>
      <c r="AD84" s="492"/>
      <c r="AE84" s="492"/>
      <c r="AF84" s="492"/>
      <c r="AG84" s="492"/>
      <c r="AH84" s="492"/>
      <c r="AI84" s="492"/>
      <c r="AJ84" s="492"/>
      <c r="AK84" s="492"/>
      <c r="AL84" s="492"/>
      <c r="AM84" s="492"/>
      <c r="AN84" s="492"/>
      <c r="AO84" s="492"/>
      <c r="AP84" s="492"/>
      <c r="AQ84" s="492"/>
      <c r="AR84" s="492"/>
      <c r="AS84" s="492"/>
      <c r="AT84" s="492"/>
      <c r="AU84" s="492"/>
      <c r="AV84" s="492"/>
      <c r="AW84" s="492"/>
      <c r="AX84" s="492"/>
      <c r="AY84" s="492"/>
      <c r="AZ84" s="492"/>
      <c r="BA84" s="492"/>
      <c r="BB84" s="492"/>
      <c r="BC84" s="492"/>
      <c r="BD84" s="492"/>
      <c r="BE84" s="492"/>
      <c r="BF84" s="492"/>
      <c r="BG84" s="492"/>
      <c r="BH84" s="492"/>
      <c r="BI84" s="492"/>
      <c r="BJ84" s="492"/>
      <c r="BK84" s="492"/>
      <c r="BL84" s="492"/>
      <c r="BM84" s="492"/>
      <c r="BN84" s="492"/>
      <c r="BO84" s="492"/>
    </row>
    <row r="85" spans="1:67" s="82" customFormat="1" x14ac:dyDescent="0.35">
      <c r="A85" s="510"/>
      <c r="B85" s="396"/>
      <c r="C85" s="362" t="s">
        <v>226</v>
      </c>
      <c r="D85" s="363"/>
      <c r="E85" s="363"/>
      <c r="F85" s="363"/>
      <c r="G85" s="364">
        <f>SUM(G80:G84)</f>
        <v>0</v>
      </c>
      <c r="H85" s="364">
        <f>SUM(H80:H84)</f>
        <v>0</v>
      </c>
      <c r="I85" s="508"/>
      <c r="J85" s="492"/>
      <c r="K85" s="699"/>
      <c r="L85" s="492"/>
      <c r="M85" s="492"/>
      <c r="N85" s="492"/>
      <c r="O85" s="492"/>
      <c r="P85" s="492"/>
      <c r="Q85" s="492"/>
      <c r="R85" s="492"/>
      <c r="S85" s="492"/>
      <c r="T85" s="492"/>
      <c r="U85" s="492"/>
      <c r="V85" s="492"/>
      <c r="W85" s="492"/>
      <c r="X85" s="492"/>
      <c r="Y85" s="492"/>
      <c r="Z85" s="492"/>
      <c r="AA85" s="492"/>
      <c r="AB85" s="492"/>
      <c r="AC85" s="492"/>
      <c r="AD85" s="492"/>
      <c r="AE85" s="492"/>
      <c r="AF85" s="492"/>
      <c r="AG85" s="492"/>
      <c r="AH85" s="492"/>
      <c r="AI85" s="492"/>
      <c r="AJ85" s="492"/>
      <c r="AK85" s="492"/>
      <c r="AL85" s="492"/>
      <c r="AM85" s="492"/>
      <c r="AN85" s="492"/>
      <c r="AO85" s="492"/>
      <c r="AP85" s="492"/>
      <c r="AQ85" s="492"/>
      <c r="AR85" s="492"/>
      <c r="AS85" s="492"/>
      <c r="AT85" s="492"/>
      <c r="AU85" s="492"/>
      <c r="AV85" s="492"/>
      <c r="AW85" s="492"/>
      <c r="AX85" s="492"/>
      <c r="AY85" s="492"/>
      <c r="AZ85" s="492"/>
      <c r="BA85" s="492"/>
      <c r="BB85" s="492"/>
      <c r="BC85" s="492"/>
      <c r="BD85" s="492"/>
      <c r="BE85" s="492"/>
      <c r="BF85" s="492"/>
      <c r="BG85" s="492"/>
      <c r="BH85" s="492"/>
      <c r="BI85" s="492"/>
      <c r="BJ85" s="492"/>
      <c r="BK85" s="492"/>
      <c r="BL85" s="492"/>
      <c r="BM85" s="492"/>
      <c r="BN85" s="492"/>
      <c r="BO85" s="492"/>
    </row>
    <row r="86" spans="1:67" s="82" customFormat="1" x14ac:dyDescent="0.35">
      <c r="A86" s="510"/>
      <c r="B86" s="459"/>
      <c r="C86" s="442"/>
      <c r="D86" s="508"/>
      <c r="E86" s="508"/>
      <c r="F86" s="508"/>
      <c r="G86" s="508"/>
      <c r="H86" s="508"/>
      <c r="I86" s="508"/>
      <c r="J86" s="492"/>
      <c r="K86" s="699"/>
      <c r="L86" s="492"/>
      <c r="M86" s="492"/>
      <c r="N86" s="492"/>
      <c r="O86" s="492"/>
      <c r="P86" s="492"/>
      <c r="Q86" s="492"/>
      <c r="R86" s="492"/>
      <c r="S86" s="492"/>
      <c r="T86" s="492"/>
      <c r="U86" s="492"/>
      <c r="V86" s="492"/>
      <c r="W86" s="492"/>
      <c r="X86" s="492"/>
      <c r="Y86" s="492"/>
      <c r="Z86" s="492"/>
      <c r="AA86" s="492"/>
      <c r="AB86" s="492"/>
      <c r="AC86" s="492"/>
      <c r="AD86" s="492"/>
      <c r="AE86" s="492"/>
      <c r="AF86" s="492"/>
      <c r="AG86" s="492"/>
      <c r="AH86" s="492"/>
      <c r="AI86" s="492"/>
      <c r="AJ86" s="492"/>
      <c r="AK86" s="492"/>
      <c r="AL86" s="492"/>
      <c r="AM86" s="492"/>
      <c r="AN86" s="492"/>
      <c r="AO86" s="492"/>
      <c r="AP86" s="492"/>
      <c r="AQ86" s="492"/>
      <c r="AR86" s="492"/>
      <c r="AS86" s="492"/>
      <c r="AT86" s="492"/>
      <c r="AU86" s="492"/>
      <c r="AV86" s="492"/>
      <c r="AW86" s="492"/>
      <c r="AX86" s="492"/>
      <c r="AY86" s="492"/>
      <c r="AZ86" s="492"/>
      <c r="BA86" s="492"/>
      <c r="BB86" s="492"/>
      <c r="BC86" s="492"/>
      <c r="BD86" s="492"/>
      <c r="BE86" s="492"/>
      <c r="BF86" s="492"/>
      <c r="BG86" s="492"/>
      <c r="BH86" s="492"/>
      <c r="BI86" s="492"/>
      <c r="BJ86" s="492"/>
      <c r="BK86" s="492"/>
      <c r="BL86" s="492"/>
      <c r="BM86" s="492"/>
      <c r="BN86" s="492"/>
      <c r="BO86" s="492"/>
    </row>
    <row r="87" spans="1:67" s="82" customFormat="1" x14ac:dyDescent="0.35">
      <c r="A87" s="524"/>
      <c r="B87" s="547"/>
      <c r="C87" s="585"/>
      <c r="D87" s="511"/>
      <c r="E87" s="511"/>
      <c r="F87" s="511"/>
      <c r="G87" s="511"/>
      <c r="H87" s="511"/>
      <c r="I87" s="511"/>
      <c r="J87" s="492"/>
      <c r="K87" s="699"/>
      <c r="L87" s="492"/>
      <c r="M87" s="492"/>
      <c r="N87" s="492"/>
      <c r="O87" s="492"/>
      <c r="P87" s="492"/>
      <c r="Q87" s="492"/>
      <c r="R87" s="492"/>
      <c r="S87" s="492"/>
      <c r="T87" s="492"/>
      <c r="U87" s="492"/>
      <c r="V87" s="492"/>
      <c r="W87" s="492"/>
      <c r="X87" s="492"/>
      <c r="Y87" s="492"/>
      <c r="Z87" s="492"/>
      <c r="AA87" s="492"/>
      <c r="AB87" s="492"/>
      <c r="AC87" s="492"/>
      <c r="AD87" s="492"/>
      <c r="AE87" s="492"/>
      <c r="AF87" s="492"/>
      <c r="AG87" s="492"/>
      <c r="AH87" s="492"/>
      <c r="AI87" s="492"/>
      <c r="AJ87" s="492"/>
      <c r="AK87" s="492"/>
      <c r="AL87" s="492"/>
      <c r="AM87" s="492"/>
      <c r="AN87" s="492"/>
      <c r="AO87" s="492"/>
      <c r="AP87" s="492"/>
      <c r="AQ87" s="492"/>
      <c r="AR87" s="492"/>
      <c r="AS87" s="492"/>
      <c r="AT87" s="492"/>
      <c r="AU87" s="492"/>
      <c r="AV87" s="492"/>
      <c r="AW87" s="492"/>
      <c r="AX87" s="492"/>
      <c r="AY87" s="492"/>
      <c r="AZ87" s="492"/>
      <c r="BA87" s="492"/>
      <c r="BB87" s="492"/>
      <c r="BC87" s="492"/>
      <c r="BD87" s="492"/>
      <c r="BE87" s="492"/>
      <c r="BF87" s="492"/>
      <c r="BG87" s="492"/>
      <c r="BH87" s="492"/>
      <c r="BI87" s="492"/>
      <c r="BJ87" s="492"/>
      <c r="BK87" s="492"/>
      <c r="BL87" s="492"/>
      <c r="BM87" s="492"/>
      <c r="BN87" s="492"/>
      <c r="BO87" s="492"/>
    </row>
    <row r="88" spans="1:67" s="82" customFormat="1" ht="13.75" customHeight="1" x14ac:dyDescent="0.35">
      <c r="A88" s="510"/>
      <c r="B88" s="32" t="s">
        <v>354</v>
      </c>
      <c r="C88" s="265"/>
      <c r="D88" s="315"/>
      <c r="E88" s="583"/>
      <c r="F88" s="583"/>
      <c r="G88" s="583"/>
      <c r="H88" s="583"/>
      <c r="I88" s="583"/>
      <c r="J88" s="492"/>
      <c r="K88" s="699"/>
      <c r="L88" s="492"/>
      <c r="M88" s="492"/>
      <c r="N88" s="492"/>
      <c r="O88" s="492"/>
      <c r="P88" s="492"/>
      <c r="Q88" s="492"/>
      <c r="R88" s="492"/>
      <c r="S88" s="492"/>
      <c r="T88" s="492"/>
      <c r="U88" s="492"/>
      <c r="V88" s="492"/>
      <c r="W88" s="492"/>
      <c r="X88" s="492"/>
      <c r="Y88" s="492"/>
      <c r="Z88" s="492"/>
      <c r="AA88" s="492"/>
      <c r="AB88" s="492"/>
      <c r="AC88" s="492"/>
      <c r="AD88" s="492"/>
      <c r="AE88" s="492"/>
      <c r="AF88" s="492"/>
      <c r="AG88" s="492"/>
      <c r="AH88" s="492"/>
      <c r="AI88" s="492"/>
      <c r="AJ88" s="492"/>
      <c r="AK88" s="492"/>
      <c r="AL88" s="492"/>
      <c r="AM88" s="492"/>
      <c r="AN88" s="492"/>
      <c r="AO88" s="492"/>
      <c r="AP88" s="492"/>
      <c r="AQ88" s="492"/>
      <c r="AR88" s="492"/>
      <c r="AS88" s="492"/>
      <c r="AT88" s="492"/>
      <c r="AU88" s="492"/>
      <c r="AV88" s="492"/>
      <c r="AW88" s="492"/>
      <c r="AX88" s="492"/>
      <c r="AY88" s="492"/>
      <c r="AZ88" s="492"/>
      <c r="BA88" s="492"/>
      <c r="BB88" s="492"/>
      <c r="BC88" s="492"/>
      <c r="BD88" s="492"/>
      <c r="BE88" s="492"/>
      <c r="BF88" s="492"/>
      <c r="BG88" s="492"/>
      <c r="BH88" s="492"/>
      <c r="BI88" s="492"/>
      <c r="BJ88" s="492"/>
      <c r="BK88" s="492"/>
      <c r="BL88" s="492"/>
      <c r="BM88" s="492"/>
      <c r="BN88" s="492"/>
      <c r="BO88" s="492"/>
    </row>
    <row r="89" spans="1:67" s="82" customFormat="1" x14ac:dyDescent="0.35">
      <c r="A89" s="15"/>
      <c r="B89" s="397">
        <v>4</v>
      </c>
      <c r="C89" s="265" t="s">
        <v>381</v>
      </c>
      <c r="D89" s="315">
        <f>Tables1_3!D261</f>
        <v>0</v>
      </c>
      <c r="E89" s="315">
        <f>Tables1_3!E261</f>
        <v>0</v>
      </c>
      <c r="F89" s="315">
        <f>Tables1_3!G261</f>
        <v>0</v>
      </c>
      <c r="G89" s="315">
        <f>Tables1_3!$H$261</f>
        <v>0</v>
      </c>
      <c r="H89" s="315">
        <f>Tables1_3!$H$261</f>
        <v>0</v>
      </c>
      <c r="I89" s="315">
        <f>Tables1_3!$H$261</f>
        <v>0</v>
      </c>
      <c r="J89" s="492"/>
      <c r="K89" s="699"/>
      <c r="L89" s="492"/>
      <c r="M89" s="492"/>
      <c r="N89" s="492"/>
      <c r="O89" s="492"/>
      <c r="P89" s="492"/>
      <c r="Q89" s="492"/>
      <c r="R89" s="492"/>
      <c r="S89" s="492"/>
      <c r="T89" s="492"/>
      <c r="U89" s="492"/>
      <c r="V89" s="492"/>
      <c r="W89" s="492"/>
      <c r="X89" s="492"/>
      <c r="Y89" s="492"/>
      <c r="Z89" s="492"/>
      <c r="AA89" s="492"/>
      <c r="AB89" s="492"/>
      <c r="AC89" s="492"/>
      <c r="AD89" s="492"/>
      <c r="AE89" s="492"/>
      <c r="AF89" s="492"/>
      <c r="AG89" s="492"/>
      <c r="AH89" s="492"/>
      <c r="AI89" s="492"/>
      <c r="AJ89" s="492"/>
      <c r="AK89" s="492"/>
      <c r="AL89" s="492"/>
      <c r="AM89" s="492"/>
      <c r="AN89" s="492"/>
      <c r="AO89" s="492"/>
      <c r="AP89" s="492"/>
      <c r="AQ89" s="492"/>
      <c r="AR89" s="492"/>
      <c r="AS89" s="492"/>
      <c r="AT89" s="492"/>
      <c r="AU89" s="492"/>
      <c r="AV89" s="492"/>
      <c r="AW89" s="492"/>
      <c r="AX89" s="492"/>
      <c r="AY89" s="492"/>
      <c r="AZ89" s="492"/>
      <c r="BA89" s="492"/>
      <c r="BB89" s="492"/>
      <c r="BC89" s="492"/>
      <c r="BD89" s="492"/>
      <c r="BE89" s="492"/>
      <c r="BF89" s="492"/>
      <c r="BG89" s="492"/>
      <c r="BH89" s="492"/>
      <c r="BI89" s="492"/>
      <c r="BJ89" s="492"/>
      <c r="BK89" s="492"/>
      <c r="BL89" s="492"/>
      <c r="BM89" s="492"/>
      <c r="BN89" s="492"/>
      <c r="BO89" s="492"/>
    </row>
    <row r="90" spans="1:67" x14ac:dyDescent="0.35">
      <c r="A90" s="612"/>
      <c r="B90" s="613"/>
      <c r="C90" s="47" t="s">
        <v>643</v>
      </c>
      <c r="D90" s="717"/>
      <c r="E90" s="717"/>
      <c r="F90" s="717"/>
      <c r="G90" s="304">
        <f>G15-Tables1_3!H14</f>
        <v>0</v>
      </c>
      <c r="H90" s="304">
        <f>H15-Tables1_3!I14</f>
        <v>0</v>
      </c>
      <c r="I90" s="304">
        <f>I15-Tables1_3!J14</f>
        <v>0</v>
      </c>
      <c r="J90" s="569"/>
      <c r="L90" s="569"/>
      <c r="M90" s="569"/>
      <c r="N90" s="569"/>
      <c r="O90" s="569"/>
      <c r="P90" s="569"/>
      <c r="Q90" s="569"/>
      <c r="R90" s="569"/>
      <c r="S90" s="569"/>
      <c r="T90" s="569"/>
      <c r="U90" s="569"/>
      <c r="V90" s="569"/>
      <c r="W90" s="569"/>
      <c r="X90" s="569"/>
      <c r="Y90" s="569"/>
      <c r="Z90" s="569"/>
      <c r="AA90" s="569"/>
      <c r="AB90" s="569"/>
      <c r="AC90" s="569"/>
      <c r="AD90" s="569"/>
      <c r="AE90" s="569"/>
      <c r="AF90" s="569"/>
      <c r="AG90" s="569"/>
      <c r="AH90" s="569"/>
      <c r="AI90" s="569"/>
      <c r="AJ90" s="569"/>
      <c r="AK90" s="569"/>
      <c r="AL90" s="569"/>
      <c r="AM90" s="569"/>
      <c r="AN90" s="569"/>
      <c r="AO90" s="569"/>
      <c r="AP90" s="569"/>
      <c r="AQ90" s="569"/>
      <c r="AR90" s="569"/>
      <c r="AS90" s="569"/>
      <c r="AT90" s="569"/>
      <c r="AU90" s="569"/>
      <c r="AV90" s="569"/>
      <c r="AW90" s="569"/>
      <c r="AX90" s="569"/>
      <c r="AY90" s="569"/>
      <c r="AZ90" s="569"/>
      <c r="BA90" s="569"/>
      <c r="BB90" s="569"/>
      <c r="BC90" s="569"/>
      <c r="BD90" s="569"/>
      <c r="BE90" s="569"/>
      <c r="BF90" s="569"/>
      <c r="BG90" s="569"/>
      <c r="BH90" s="569"/>
      <c r="BI90" s="569"/>
      <c r="BJ90" s="569"/>
      <c r="BK90" s="569"/>
      <c r="BL90" s="569"/>
      <c r="BM90" s="569"/>
      <c r="BN90" s="569"/>
      <c r="BO90" s="569"/>
    </row>
    <row r="91" spans="1:67" x14ac:dyDescent="0.35">
      <c r="A91" s="612"/>
      <c r="B91" s="613"/>
      <c r="C91" s="354"/>
      <c r="D91" s="717"/>
      <c r="E91" s="717"/>
      <c r="F91" s="717"/>
      <c r="G91" s="304">
        <v>0</v>
      </c>
      <c r="H91" s="304">
        <v>0</v>
      </c>
      <c r="I91" s="304">
        <v>0</v>
      </c>
      <c r="J91" s="569"/>
      <c r="L91" s="569"/>
      <c r="M91" s="569"/>
      <c r="N91" s="569"/>
      <c r="O91" s="569"/>
      <c r="P91" s="569"/>
      <c r="Q91" s="569"/>
      <c r="R91" s="569"/>
      <c r="S91" s="569"/>
      <c r="T91" s="569"/>
      <c r="U91" s="569"/>
      <c r="V91" s="569"/>
      <c r="W91" s="569"/>
      <c r="X91" s="569"/>
      <c r="Y91" s="569"/>
      <c r="Z91" s="569"/>
      <c r="AA91" s="569"/>
      <c r="AB91" s="569"/>
      <c r="AC91" s="569"/>
      <c r="AD91" s="569"/>
      <c r="AE91" s="569"/>
      <c r="AF91" s="569"/>
      <c r="AG91" s="569"/>
      <c r="AH91" s="569"/>
      <c r="AI91" s="569"/>
      <c r="AJ91" s="569"/>
      <c r="AK91" s="569"/>
      <c r="AL91" s="569"/>
      <c r="AM91" s="569"/>
      <c r="AN91" s="569"/>
      <c r="AO91" s="569"/>
      <c r="AP91" s="569"/>
      <c r="AQ91" s="569"/>
      <c r="AR91" s="569"/>
      <c r="AS91" s="569"/>
      <c r="AT91" s="569"/>
      <c r="AU91" s="569"/>
      <c r="AV91" s="569"/>
      <c r="AW91" s="569"/>
      <c r="AX91" s="569"/>
      <c r="AY91" s="569"/>
      <c r="AZ91" s="569"/>
      <c r="BA91" s="569"/>
      <c r="BB91" s="569"/>
      <c r="BC91" s="569"/>
      <c r="BD91" s="569"/>
      <c r="BE91" s="569"/>
      <c r="BF91" s="569"/>
      <c r="BG91" s="569"/>
      <c r="BH91" s="569"/>
      <c r="BI91" s="569"/>
      <c r="BJ91" s="569"/>
      <c r="BK91" s="569"/>
      <c r="BL91" s="569"/>
      <c r="BM91" s="569"/>
      <c r="BN91" s="569"/>
      <c r="BO91" s="569"/>
    </row>
    <row r="92" spans="1:67" x14ac:dyDescent="0.35">
      <c r="A92" s="612"/>
      <c r="B92" s="613"/>
      <c r="C92" s="614"/>
      <c r="D92" s="717"/>
      <c r="E92" s="717"/>
      <c r="F92" s="717"/>
      <c r="G92" s="304"/>
      <c r="H92" s="304"/>
      <c r="I92" s="304"/>
      <c r="J92" s="569"/>
      <c r="L92" s="569"/>
      <c r="M92" s="569"/>
      <c r="N92" s="569"/>
      <c r="O92" s="569"/>
      <c r="P92" s="569"/>
      <c r="Q92" s="569"/>
      <c r="R92" s="569"/>
      <c r="S92" s="569"/>
      <c r="T92" s="569"/>
      <c r="U92" s="569"/>
      <c r="V92" s="569"/>
      <c r="W92" s="569"/>
      <c r="X92" s="569"/>
      <c r="Y92" s="569"/>
      <c r="Z92" s="569"/>
      <c r="AA92" s="569"/>
      <c r="AB92" s="569"/>
      <c r="AC92" s="569"/>
      <c r="AD92" s="569"/>
      <c r="AE92" s="569"/>
      <c r="AF92" s="569"/>
      <c r="AG92" s="569"/>
      <c r="AH92" s="569"/>
      <c r="AI92" s="569"/>
      <c r="AJ92" s="569"/>
      <c r="AK92" s="569"/>
      <c r="AL92" s="569"/>
      <c r="AM92" s="569"/>
      <c r="AN92" s="569"/>
      <c r="AO92" s="569"/>
      <c r="AP92" s="569"/>
      <c r="AQ92" s="569"/>
      <c r="AR92" s="569"/>
      <c r="AS92" s="569"/>
      <c r="AT92" s="569"/>
      <c r="AU92" s="569"/>
      <c r="AV92" s="569"/>
      <c r="AW92" s="569"/>
      <c r="AX92" s="569"/>
      <c r="AY92" s="569"/>
      <c r="AZ92" s="569"/>
      <c r="BA92" s="569"/>
      <c r="BB92" s="569"/>
      <c r="BC92" s="569"/>
      <c r="BD92" s="569"/>
      <c r="BE92" s="569"/>
      <c r="BF92" s="569"/>
      <c r="BG92" s="569"/>
      <c r="BH92" s="569"/>
      <c r="BI92" s="569"/>
      <c r="BJ92" s="569"/>
      <c r="BK92" s="569"/>
      <c r="BL92" s="569"/>
      <c r="BM92" s="569"/>
      <c r="BN92" s="569"/>
      <c r="BO92" s="569"/>
    </row>
    <row r="93" spans="1:67" s="82" customFormat="1" x14ac:dyDescent="0.35">
      <c r="A93" s="530"/>
      <c r="B93" s="615"/>
      <c r="C93" s="361" t="s">
        <v>644</v>
      </c>
      <c r="D93" s="398"/>
      <c r="E93" s="398"/>
      <c r="F93" s="398"/>
      <c r="G93" s="399">
        <f>SUM(G89:G92)</f>
        <v>0</v>
      </c>
      <c r="H93" s="399">
        <f>SUM(H89:H92)</f>
        <v>0</v>
      </c>
      <c r="I93" s="399">
        <f>SUM(I89:I92)</f>
        <v>0</v>
      </c>
      <c r="J93" s="492"/>
      <c r="K93" s="699"/>
      <c r="L93" s="492"/>
      <c r="M93" s="492"/>
      <c r="N93" s="492"/>
      <c r="O93" s="492"/>
      <c r="P93" s="492"/>
      <c r="Q93" s="492"/>
      <c r="R93" s="492"/>
      <c r="S93" s="492"/>
      <c r="T93" s="492"/>
      <c r="U93" s="492"/>
      <c r="V93" s="492"/>
      <c r="W93" s="492"/>
      <c r="X93" s="492"/>
      <c r="Y93" s="492"/>
      <c r="Z93" s="492"/>
      <c r="AA93" s="492"/>
      <c r="AB93" s="492"/>
      <c r="AC93" s="492"/>
      <c r="AD93" s="492"/>
      <c r="AE93" s="492"/>
      <c r="AF93" s="492"/>
      <c r="AG93" s="492"/>
      <c r="AH93" s="492"/>
      <c r="AI93" s="492"/>
      <c r="AJ93" s="492"/>
      <c r="AK93" s="492"/>
      <c r="AL93" s="492"/>
      <c r="AM93" s="492"/>
      <c r="AN93" s="492"/>
      <c r="AO93" s="492"/>
      <c r="AP93" s="492"/>
      <c r="AQ93" s="492"/>
      <c r="AR93" s="492"/>
      <c r="AS93" s="492"/>
      <c r="AT93" s="492"/>
      <c r="AU93" s="492"/>
      <c r="AV93" s="492"/>
      <c r="AW93" s="492"/>
      <c r="AX93" s="492"/>
      <c r="AY93" s="492"/>
      <c r="AZ93" s="492"/>
      <c r="BA93" s="492"/>
      <c r="BB93" s="492"/>
      <c r="BC93" s="492"/>
      <c r="BD93" s="492"/>
      <c r="BE93" s="492"/>
      <c r="BF93" s="492"/>
      <c r="BG93" s="492"/>
      <c r="BH93" s="492"/>
      <c r="BI93" s="492"/>
      <c r="BJ93" s="492"/>
      <c r="BK93" s="492"/>
      <c r="BL93" s="492"/>
      <c r="BM93" s="492"/>
      <c r="BN93" s="492"/>
      <c r="BO93" s="492"/>
    </row>
    <row r="94" spans="1:67" s="82" customFormat="1" x14ac:dyDescent="0.35">
      <c r="A94" s="510"/>
      <c r="B94" s="459"/>
      <c r="C94" s="442"/>
      <c r="D94" s="309"/>
      <c r="E94" s="309"/>
      <c r="F94" s="309"/>
      <c r="G94" s="309"/>
      <c r="H94" s="309"/>
      <c r="I94" s="309"/>
      <c r="J94" s="492"/>
      <c r="K94" s="699"/>
      <c r="L94" s="492"/>
      <c r="M94" s="492"/>
      <c r="N94" s="492"/>
      <c r="O94" s="492"/>
      <c r="P94" s="492"/>
      <c r="Q94" s="492"/>
      <c r="R94" s="492"/>
      <c r="S94" s="492"/>
      <c r="T94" s="492"/>
      <c r="U94" s="492"/>
      <c r="V94" s="492"/>
      <c r="W94" s="492"/>
      <c r="X94" s="492"/>
      <c r="Y94" s="492"/>
      <c r="Z94" s="492"/>
      <c r="AA94" s="492"/>
      <c r="AB94" s="492"/>
      <c r="AC94" s="492"/>
      <c r="AD94" s="492"/>
      <c r="AE94" s="492"/>
      <c r="AF94" s="492"/>
      <c r="AG94" s="492"/>
      <c r="AH94" s="492"/>
      <c r="AI94" s="492"/>
      <c r="AJ94" s="492"/>
      <c r="AK94" s="492"/>
      <c r="AL94" s="492"/>
      <c r="AM94" s="492"/>
      <c r="AN94" s="492"/>
      <c r="AO94" s="492"/>
      <c r="AP94" s="492"/>
      <c r="AQ94" s="492"/>
      <c r="AR94" s="492"/>
      <c r="AS94" s="492"/>
      <c r="AT94" s="492"/>
      <c r="AU94" s="492"/>
      <c r="AV94" s="492"/>
      <c r="AW94" s="492"/>
      <c r="AX94" s="492"/>
      <c r="AY94" s="492"/>
      <c r="AZ94" s="492"/>
      <c r="BA94" s="492"/>
      <c r="BB94" s="492"/>
      <c r="BC94" s="492"/>
      <c r="BD94" s="492"/>
      <c r="BE94" s="492"/>
      <c r="BF94" s="492"/>
      <c r="BG94" s="492"/>
      <c r="BH94" s="492"/>
      <c r="BI94" s="492"/>
      <c r="BJ94" s="492"/>
      <c r="BK94" s="492"/>
      <c r="BL94" s="492"/>
      <c r="BM94" s="492"/>
      <c r="BN94" s="492"/>
      <c r="BO94" s="492"/>
    </row>
    <row r="95" spans="1:67" s="82" customFormat="1" x14ac:dyDescent="0.35">
      <c r="A95" s="15"/>
      <c r="B95" s="397">
        <v>9</v>
      </c>
      <c r="C95" s="265" t="s">
        <v>426</v>
      </c>
      <c r="D95" s="504">
        <f>Tables1_3!D291</f>
        <v>0</v>
      </c>
      <c r="E95" s="504">
        <f>Tables1_3!E291</f>
        <v>0</v>
      </c>
      <c r="F95" s="504">
        <f>Tables1_3!G291</f>
        <v>0</v>
      </c>
      <c r="G95" s="504">
        <f>Tables1_3!$H$291</f>
        <v>0</v>
      </c>
      <c r="H95" s="504">
        <f>Tables1_3!$H$291</f>
        <v>0</v>
      </c>
      <c r="I95" s="504">
        <f>Tables1_3!$H$291</f>
        <v>0</v>
      </c>
      <c r="J95" s="492"/>
      <c r="K95" s="699"/>
      <c r="L95" s="492"/>
      <c r="M95" s="492"/>
      <c r="N95" s="492"/>
      <c r="O95" s="492"/>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2"/>
      <c r="AM95" s="492"/>
      <c r="AN95" s="492"/>
      <c r="AO95" s="492"/>
      <c r="AP95" s="492"/>
      <c r="AQ95" s="492"/>
      <c r="AR95" s="492"/>
      <c r="AS95" s="492"/>
      <c r="AT95" s="492"/>
      <c r="AU95" s="492"/>
      <c r="AV95" s="492"/>
      <c r="AW95" s="492"/>
      <c r="AX95" s="492"/>
      <c r="AY95" s="492"/>
      <c r="AZ95" s="492"/>
      <c r="BA95" s="492"/>
      <c r="BB95" s="492"/>
      <c r="BC95" s="492"/>
      <c r="BD95" s="492"/>
      <c r="BE95" s="492"/>
      <c r="BF95" s="492"/>
      <c r="BG95" s="492"/>
      <c r="BH95" s="492"/>
      <c r="BI95" s="492"/>
      <c r="BJ95" s="492"/>
      <c r="BK95" s="492"/>
      <c r="BL95" s="492"/>
      <c r="BM95" s="492"/>
      <c r="BN95" s="492"/>
      <c r="BO95" s="492"/>
    </row>
    <row r="96" spans="1:67" s="62" customFormat="1" ht="12.75" customHeight="1" x14ac:dyDescent="0.35">
      <c r="A96" s="612"/>
      <c r="B96" s="613"/>
      <c r="C96" s="47" t="s">
        <v>645</v>
      </c>
      <c r="D96" s="717"/>
      <c r="E96" s="717"/>
      <c r="F96" s="717"/>
      <c r="G96" s="304">
        <f>G90</f>
        <v>0</v>
      </c>
      <c r="H96" s="304">
        <f>H90</f>
        <v>0</v>
      </c>
      <c r="I96" s="304">
        <f>I90</f>
        <v>0</v>
      </c>
      <c r="J96" s="367"/>
      <c r="K96" s="707"/>
      <c r="L96" s="367"/>
      <c r="M96" s="367"/>
      <c r="N96" s="367"/>
      <c r="O96" s="367"/>
      <c r="P96" s="367"/>
      <c r="Q96" s="367"/>
      <c r="R96" s="367"/>
      <c r="S96" s="367"/>
      <c r="T96" s="367"/>
      <c r="U96" s="367"/>
      <c r="V96" s="367"/>
      <c r="W96" s="367"/>
      <c r="X96" s="367"/>
      <c r="Y96" s="367"/>
      <c r="Z96" s="367"/>
      <c r="AA96" s="367"/>
      <c r="AB96" s="367"/>
      <c r="AC96" s="367"/>
      <c r="AD96" s="367"/>
      <c r="AE96" s="367"/>
      <c r="AF96" s="367"/>
      <c r="AG96" s="367"/>
      <c r="AH96" s="367"/>
      <c r="AI96" s="367"/>
      <c r="AJ96" s="367"/>
      <c r="AK96" s="367"/>
      <c r="AL96" s="367"/>
      <c r="AM96" s="367"/>
      <c r="AN96" s="367"/>
      <c r="AO96" s="367"/>
      <c r="AP96" s="367"/>
      <c r="AQ96" s="367"/>
      <c r="AR96" s="367"/>
      <c r="AS96" s="367"/>
      <c r="AT96" s="367"/>
      <c r="AU96" s="367"/>
      <c r="AV96" s="367"/>
      <c r="AW96" s="367"/>
      <c r="AX96" s="367"/>
      <c r="AY96" s="367"/>
      <c r="AZ96" s="367"/>
      <c r="BA96" s="367"/>
      <c r="BB96" s="367"/>
      <c r="BC96" s="367"/>
      <c r="BD96" s="367"/>
      <c r="BE96" s="367"/>
      <c r="BF96" s="367"/>
      <c r="BG96" s="367"/>
      <c r="BH96" s="367"/>
      <c r="BI96" s="367"/>
      <c r="BJ96" s="367"/>
      <c r="BK96" s="367"/>
      <c r="BL96" s="367"/>
      <c r="BM96" s="367"/>
      <c r="BN96" s="367"/>
      <c r="BO96" s="367"/>
    </row>
    <row r="97" spans="1:67" s="62" customFormat="1" ht="12.75" customHeight="1" x14ac:dyDescent="0.35">
      <c r="A97" s="612"/>
      <c r="B97" s="613"/>
      <c r="C97" s="354"/>
      <c r="D97" s="717"/>
      <c r="E97" s="717"/>
      <c r="F97" s="717"/>
      <c r="G97" s="304"/>
      <c r="H97" s="304"/>
      <c r="I97" s="304"/>
      <c r="J97" s="367"/>
      <c r="K97" s="707"/>
      <c r="L97" s="367"/>
      <c r="M97" s="367"/>
      <c r="N97" s="367"/>
      <c r="O97" s="367"/>
      <c r="P97" s="367"/>
      <c r="Q97" s="367"/>
      <c r="R97" s="367"/>
      <c r="S97" s="367"/>
      <c r="T97" s="367"/>
      <c r="U97" s="367"/>
      <c r="V97" s="367"/>
      <c r="W97" s="367"/>
      <c r="X97" s="367"/>
      <c r="Y97" s="367"/>
      <c r="Z97" s="367"/>
      <c r="AA97" s="367"/>
      <c r="AB97" s="367"/>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367"/>
      <c r="AY97" s="367"/>
      <c r="AZ97" s="367"/>
      <c r="BA97" s="367"/>
      <c r="BB97" s="367"/>
      <c r="BC97" s="367"/>
      <c r="BD97" s="367"/>
      <c r="BE97" s="367"/>
      <c r="BF97" s="367"/>
      <c r="BG97" s="367"/>
      <c r="BH97" s="367"/>
      <c r="BI97" s="367"/>
      <c r="BJ97" s="367"/>
      <c r="BK97" s="367"/>
      <c r="BL97" s="367"/>
      <c r="BM97" s="367"/>
      <c r="BN97" s="367"/>
      <c r="BO97" s="367"/>
    </row>
    <row r="98" spans="1:67" x14ac:dyDescent="0.35">
      <c r="A98" s="612"/>
      <c r="B98" s="613"/>
      <c r="C98" s="614"/>
      <c r="D98" s="717"/>
      <c r="E98" s="717"/>
      <c r="F98" s="717"/>
      <c r="G98" s="304"/>
      <c r="H98" s="304"/>
      <c r="I98" s="304"/>
      <c r="J98" s="569"/>
      <c r="L98" s="569"/>
      <c r="M98" s="569"/>
      <c r="N98" s="569"/>
      <c r="O98" s="569"/>
      <c r="P98" s="569"/>
      <c r="Q98" s="569"/>
      <c r="R98" s="569"/>
      <c r="S98" s="569"/>
      <c r="T98" s="569"/>
      <c r="U98" s="569"/>
      <c r="V98" s="569"/>
      <c r="W98" s="569"/>
      <c r="X98" s="569"/>
      <c r="Y98" s="569"/>
      <c r="Z98" s="569"/>
      <c r="AA98" s="569"/>
      <c r="AB98" s="569"/>
      <c r="AC98" s="569"/>
      <c r="AD98" s="569"/>
      <c r="AE98" s="569"/>
      <c r="AF98" s="569"/>
      <c r="AG98" s="569"/>
      <c r="AH98" s="569"/>
      <c r="AI98" s="569"/>
      <c r="AJ98" s="569"/>
      <c r="AK98" s="569"/>
      <c r="AL98" s="569"/>
      <c r="AM98" s="569"/>
      <c r="AN98" s="569"/>
      <c r="AO98" s="569"/>
      <c r="AP98" s="569"/>
      <c r="AQ98" s="569"/>
      <c r="AR98" s="569"/>
      <c r="AS98" s="569"/>
      <c r="AT98" s="569"/>
      <c r="AU98" s="569"/>
      <c r="AV98" s="569"/>
      <c r="AW98" s="569"/>
      <c r="AX98" s="569"/>
      <c r="AY98" s="569"/>
      <c r="AZ98" s="569"/>
      <c r="BA98" s="569"/>
      <c r="BB98" s="569"/>
      <c r="BC98" s="569"/>
      <c r="BD98" s="569"/>
      <c r="BE98" s="569"/>
      <c r="BF98" s="569"/>
      <c r="BG98" s="569"/>
      <c r="BH98" s="569"/>
      <c r="BI98" s="569"/>
      <c r="BJ98" s="569"/>
      <c r="BK98" s="569"/>
      <c r="BL98" s="569"/>
      <c r="BM98" s="569"/>
      <c r="BN98" s="569"/>
      <c r="BO98" s="569"/>
    </row>
    <row r="99" spans="1:67" s="82" customFormat="1" ht="12.75" customHeight="1" x14ac:dyDescent="0.35">
      <c r="A99" s="530"/>
      <c r="B99" s="615"/>
      <c r="C99" s="361" t="s">
        <v>646</v>
      </c>
      <c r="D99" s="398"/>
      <c r="E99" s="398"/>
      <c r="F99" s="398"/>
      <c r="G99" s="399">
        <f>SUM(G95:G98)</f>
        <v>0</v>
      </c>
      <c r="H99" s="399">
        <f>SUM(H95:H98)</f>
        <v>0</v>
      </c>
      <c r="I99" s="399">
        <f>SUM(I95:I98)</f>
        <v>0</v>
      </c>
      <c r="J99" s="492"/>
      <c r="K99" s="699"/>
      <c r="L99" s="492"/>
      <c r="M99" s="492"/>
      <c r="N99" s="492"/>
      <c r="O99" s="492"/>
      <c r="P99" s="492"/>
      <c r="Q99" s="492"/>
      <c r="R99" s="492"/>
      <c r="S99" s="492"/>
      <c r="T99" s="492"/>
      <c r="U99" s="492"/>
      <c r="V99" s="492"/>
      <c r="W99" s="492"/>
      <c r="X99" s="492"/>
      <c r="Y99" s="492"/>
      <c r="Z99" s="492"/>
      <c r="AA99" s="492"/>
      <c r="AB99" s="492"/>
      <c r="AC99" s="492"/>
      <c r="AD99" s="492"/>
      <c r="AE99" s="492"/>
      <c r="AF99" s="492"/>
      <c r="AG99" s="492"/>
      <c r="AH99" s="492"/>
      <c r="AI99" s="492"/>
      <c r="AJ99" s="492"/>
      <c r="AK99" s="492"/>
      <c r="AL99" s="492"/>
      <c r="AM99" s="492"/>
      <c r="AN99" s="492"/>
      <c r="AO99" s="492"/>
      <c r="AP99" s="492"/>
      <c r="AQ99" s="492"/>
      <c r="AR99" s="492"/>
      <c r="AS99" s="492"/>
      <c r="AT99" s="492"/>
      <c r="AU99" s="492"/>
      <c r="AV99" s="492"/>
      <c r="AW99" s="492"/>
      <c r="AX99" s="492"/>
      <c r="AY99" s="492"/>
      <c r="AZ99" s="492"/>
      <c r="BA99" s="492"/>
      <c r="BB99" s="492"/>
      <c r="BC99" s="492"/>
      <c r="BD99" s="492"/>
      <c r="BE99" s="492"/>
      <c r="BF99" s="492"/>
      <c r="BG99" s="492"/>
      <c r="BH99" s="492"/>
      <c r="BI99" s="492"/>
      <c r="BJ99" s="492"/>
      <c r="BK99" s="492"/>
      <c r="BL99" s="492"/>
      <c r="BM99" s="492"/>
      <c r="BN99" s="492"/>
      <c r="BO99" s="492"/>
    </row>
    <row r="100" spans="1:67" s="82" customFormat="1" ht="12.75" customHeight="1" x14ac:dyDescent="0.35">
      <c r="A100" s="510"/>
      <c r="B100" s="459"/>
      <c r="C100" s="362"/>
      <c r="D100" s="400"/>
      <c r="E100" s="400"/>
      <c r="F100" s="400"/>
      <c r="G100" s="492"/>
      <c r="H100" s="492"/>
      <c r="I100" s="492"/>
      <c r="J100" s="492"/>
      <c r="K100" s="699"/>
      <c r="L100" s="492"/>
      <c r="M100" s="492"/>
      <c r="N100" s="492"/>
      <c r="O100" s="492"/>
      <c r="P100" s="492"/>
      <c r="Q100" s="492"/>
      <c r="R100" s="492"/>
      <c r="S100" s="492"/>
      <c r="T100" s="492"/>
      <c r="U100" s="492"/>
      <c r="V100" s="492"/>
      <c r="W100" s="492"/>
      <c r="X100" s="492"/>
      <c r="Y100" s="492"/>
      <c r="Z100" s="492"/>
      <c r="AA100" s="492"/>
      <c r="AB100" s="492"/>
      <c r="AC100" s="492"/>
      <c r="AD100" s="492"/>
      <c r="AE100" s="492"/>
      <c r="AF100" s="492"/>
      <c r="AG100" s="492"/>
      <c r="AH100" s="492"/>
      <c r="AI100" s="492"/>
      <c r="AJ100" s="492"/>
      <c r="AK100" s="492"/>
      <c r="AL100" s="492"/>
      <c r="AM100" s="492"/>
      <c r="AN100" s="492"/>
      <c r="AO100" s="492"/>
      <c r="AP100" s="492"/>
      <c r="AQ100" s="492"/>
      <c r="AR100" s="492"/>
      <c r="AS100" s="492"/>
      <c r="AT100" s="492"/>
      <c r="AU100" s="492"/>
      <c r="AV100" s="492"/>
      <c r="AW100" s="492"/>
      <c r="AX100" s="492"/>
      <c r="AY100" s="492"/>
      <c r="AZ100" s="492"/>
      <c r="BA100" s="492"/>
      <c r="BB100" s="492"/>
      <c r="BC100" s="492"/>
      <c r="BD100" s="492"/>
      <c r="BE100" s="492"/>
      <c r="BF100" s="492"/>
      <c r="BG100" s="492"/>
      <c r="BH100" s="492"/>
      <c r="BI100" s="492"/>
      <c r="BJ100" s="492"/>
      <c r="BK100" s="492"/>
      <c r="BL100" s="492"/>
      <c r="BM100" s="523"/>
      <c r="BN100" s="523"/>
      <c r="BO100" s="523"/>
    </row>
    <row r="101" spans="1:67" s="403" customFormat="1" x14ac:dyDescent="0.35">
      <c r="A101" s="552"/>
      <c r="B101" s="32" t="s">
        <v>427</v>
      </c>
      <c r="C101" s="122"/>
      <c r="D101" s="593"/>
      <c r="E101" s="593"/>
      <c r="F101" s="593"/>
      <c r="G101" s="583"/>
      <c r="H101" s="583"/>
      <c r="I101" s="583"/>
      <c r="J101" s="492"/>
      <c r="K101" s="699"/>
      <c r="L101" s="401"/>
      <c r="M101" s="402"/>
      <c r="N101" s="402"/>
      <c r="O101" s="91"/>
      <c r="P101" s="91"/>
      <c r="Q101" s="91"/>
      <c r="R101" s="91"/>
      <c r="S101" s="492"/>
      <c r="T101" s="492"/>
      <c r="U101" s="492"/>
      <c r="V101" s="492"/>
      <c r="W101" s="492"/>
      <c r="X101" s="492"/>
      <c r="Y101" s="492"/>
      <c r="Z101" s="492"/>
      <c r="AA101" s="492"/>
      <c r="AB101" s="492"/>
      <c r="AC101" s="492"/>
      <c r="AD101" s="492"/>
      <c r="AE101" s="492"/>
      <c r="AF101" s="492"/>
      <c r="AG101" s="492"/>
      <c r="AH101" s="492"/>
      <c r="AI101" s="492"/>
      <c r="AJ101" s="492"/>
      <c r="AK101" s="492"/>
      <c r="AL101" s="492"/>
      <c r="AM101" s="492"/>
      <c r="AN101" s="492"/>
      <c r="AO101" s="492"/>
      <c r="AP101" s="523"/>
      <c r="AQ101" s="523"/>
      <c r="AR101" s="523"/>
      <c r="AS101" s="523"/>
      <c r="AT101" s="523"/>
      <c r="AU101" s="523"/>
      <c r="AV101" s="523"/>
      <c r="AW101" s="523"/>
      <c r="AX101" s="523"/>
      <c r="AY101" s="523"/>
      <c r="AZ101" s="523"/>
      <c r="BA101" s="523"/>
      <c r="BB101" s="523"/>
      <c r="BC101" s="523"/>
      <c r="BD101" s="523"/>
      <c r="BE101" s="523"/>
      <c r="BF101" s="523"/>
      <c r="BG101" s="523"/>
      <c r="BH101" s="523"/>
      <c r="BI101" s="523"/>
      <c r="BJ101" s="523"/>
      <c r="BK101" s="523"/>
      <c r="BL101" s="523"/>
      <c r="BM101" s="523"/>
      <c r="BN101" s="523"/>
      <c r="BO101" s="523"/>
    </row>
    <row r="102" spans="1:67" s="403" customFormat="1" x14ac:dyDescent="0.35">
      <c r="A102" s="510"/>
      <c r="B102" s="392" t="s">
        <v>647</v>
      </c>
      <c r="C102" s="109"/>
      <c r="D102" s="616"/>
      <c r="E102" s="616"/>
      <c r="F102" s="616"/>
      <c r="G102" s="508"/>
      <c r="H102" s="508"/>
      <c r="I102" s="508"/>
      <c r="J102" s="492"/>
      <c r="K102" s="699"/>
      <c r="L102" s="401"/>
      <c r="M102" s="402"/>
      <c r="N102" s="402"/>
      <c r="O102" s="91"/>
      <c r="P102" s="91"/>
      <c r="Q102" s="91"/>
      <c r="R102" s="91"/>
      <c r="S102" s="492"/>
      <c r="T102" s="492"/>
      <c r="U102" s="492"/>
      <c r="V102" s="492"/>
      <c r="W102" s="492"/>
      <c r="X102" s="492"/>
      <c r="Y102" s="492"/>
      <c r="Z102" s="492"/>
      <c r="AA102" s="492"/>
      <c r="AB102" s="492"/>
      <c r="AC102" s="492"/>
      <c r="AD102" s="492"/>
      <c r="AE102" s="492"/>
      <c r="AF102" s="492"/>
      <c r="AG102" s="492"/>
      <c r="AH102" s="492"/>
      <c r="AI102" s="492"/>
      <c r="AJ102" s="492"/>
      <c r="AK102" s="492"/>
      <c r="AL102" s="492"/>
      <c r="AM102" s="492"/>
      <c r="AN102" s="492"/>
      <c r="AO102" s="492"/>
      <c r="AP102" s="523"/>
      <c r="AQ102" s="523"/>
      <c r="AR102" s="523"/>
      <c r="AS102" s="523"/>
      <c r="AT102" s="523"/>
      <c r="AU102" s="523"/>
      <c r="AV102" s="523"/>
      <c r="AW102" s="523"/>
      <c r="AX102" s="523"/>
      <c r="AY102" s="523"/>
      <c r="AZ102" s="523"/>
      <c r="BA102" s="523"/>
      <c r="BB102" s="523"/>
      <c r="BC102" s="523"/>
      <c r="BD102" s="523"/>
      <c r="BE102" s="523"/>
      <c r="BF102" s="523"/>
      <c r="BG102" s="523"/>
      <c r="BH102" s="523"/>
      <c r="BI102" s="523"/>
      <c r="BJ102" s="523"/>
      <c r="BK102" s="523"/>
      <c r="BL102" s="523"/>
      <c r="BM102" s="523"/>
      <c r="BN102" s="523"/>
      <c r="BO102" s="523"/>
    </row>
    <row r="103" spans="1:67" s="357" customFormat="1" x14ac:dyDescent="0.35">
      <c r="A103" s="574"/>
      <c r="B103" s="459">
        <v>1</v>
      </c>
      <c r="C103" s="460" t="s">
        <v>428</v>
      </c>
      <c r="D103" s="53"/>
      <c r="E103" s="53"/>
      <c r="F103" s="53"/>
      <c r="G103" s="304">
        <f>Tables1_3!$H$293+G$96</f>
        <v>0</v>
      </c>
      <c r="H103" s="304">
        <f>Tables1_3!$H$293+H$96</f>
        <v>0</v>
      </c>
      <c r="I103" s="304">
        <f>Tables1_3!$H$293+I$96</f>
        <v>0</v>
      </c>
      <c r="J103" s="569"/>
      <c r="K103" s="706"/>
      <c r="L103" s="355"/>
      <c r="M103" s="356"/>
      <c r="N103" s="356"/>
      <c r="O103" s="95"/>
      <c r="P103" s="95"/>
      <c r="Q103" s="95"/>
      <c r="R103" s="95"/>
      <c r="S103" s="569"/>
      <c r="T103" s="569"/>
      <c r="U103" s="569"/>
      <c r="V103" s="569"/>
      <c r="W103" s="569"/>
      <c r="X103" s="569"/>
      <c r="Y103" s="569"/>
      <c r="Z103" s="569"/>
      <c r="AA103" s="569"/>
      <c r="AB103" s="569"/>
      <c r="AC103" s="569"/>
      <c r="AD103" s="569"/>
      <c r="AE103" s="569"/>
      <c r="AF103" s="569"/>
      <c r="AG103" s="569"/>
      <c r="AH103" s="569"/>
      <c r="AI103" s="569"/>
      <c r="AJ103" s="569"/>
      <c r="AK103" s="569"/>
      <c r="AL103" s="569"/>
      <c r="AM103" s="569"/>
      <c r="AN103" s="569"/>
      <c r="AO103" s="569"/>
      <c r="AP103" s="617"/>
      <c r="AQ103" s="617"/>
      <c r="AR103" s="617"/>
      <c r="AS103" s="617"/>
      <c r="AT103" s="617"/>
      <c r="AU103" s="617"/>
      <c r="AV103" s="617"/>
      <c r="AW103" s="617"/>
      <c r="AX103" s="617"/>
      <c r="AY103" s="617"/>
      <c r="AZ103" s="617"/>
      <c r="BA103" s="617"/>
      <c r="BB103" s="617"/>
      <c r="BC103" s="617"/>
      <c r="BD103" s="617"/>
      <c r="BE103" s="617"/>
      <c r="BF103" s="617"/>
      <c r="BG103" s="617"/>
      <c r="BH103" s="617"/>
      <c r="BI103" s="617"/>
      <c r="BJ103" s="617"/>
      <c r="BK103" s="617"/>
      <c r="BL103" s="617"/>
      <c r="BM103" s="617"/>
      <c r="BN103" s="617"/>
      <c r="BO103" s="617"/>
    </row>
    <row r="104" spans="1:67" s="357" customFormat="1" x14ac:dyDescent="0.35">
      <c r="A104" s="574"/>
      <c r="B104" s="459">
        <v>2</v>
      </c>
      <c r="C104" s="460" t="s">
        <v>429</v>
      </c>
      <c r="D104" s="53"/>
      <c r="E104" s="53"/>
      <c r="F104" s="53"/>
      <c r="G104" s="304">
        <f>Tables1_3!$H294+G$96</f>
        <v>0</v>
      </c>
      <c r="H104" s="304">
        <f>Tables1_3!$H294+H$96</f>
        <v>0</v>
      </c>
      <c r="I104" s="304">
        <f>Tables1_3!$H294+I$96</f>
        <v>0</v>
      </c>
      <c r="J104" s="569"/>
      <c r="K104" s="706"/>
      <c r="L104" s="355"/>
      <c r="M104" s="356"/>
      <c r="N104" s="356"/>
      <c r="O104" s="95"/>
      <c r="P104" s="95"/>
      <c r="Q104" s="95"/>
      <c r="R104" s="95"/>
      <c r="S104" s="569"/>
      <c r="T104" s="569"/>
      <c r="U104" s="569"/>
      <c r="V104" s="569"/>
      <c r="W104" s="569"/>
      <c r="X104" s="569"/>
      <c r="Y104" s="569"/>
      <c r="Z104" s="569"/>
      <c r="AA104" s="569"/>
      <c r="AB104" s="569"/>
      <c r="AC104" s="569"/>
      <c r="AD104" s="569"/>
      <c r="AE104" s="569"/>
      <c r="AF104" s="569"/>
      <c r="AG104" s="569"/>
      <c r="AH104" s="569"/>
      <c r="AI104" s="569"/>
      <c r="AJ104" s="569"/>
      <c r="AK104" s="569"/>
      <c r="AL104" s="569"/>
      <c r="AM104" s="569"/>
      <c r="AN104" s="569"/>
      <c r="AO104" s="569"/>
      <c r="AP104" s="617"/>
      <c r="AQ104" s="617"/>
      <c r="AR104" s="617"/>
      <c r="AS104" s="617"/>
      <c r="AT104" s="617"/>
      <c r="AU104" s="617"/>
      <c r="AV104" s="617"/>
      <c r="AW104" s="617"/>
      <c r="AX104" s="617"/>
      <c r="AY104" s="617"/>
      <c r="AZ104" s="617"/>
      <c r="BA104" s="617"/>
      <c r="BB104" s="617"/>
      <c r="BC104" s="617"/>
      <c r="BD104" s="617"/>
      <c r="BE104" s="617"/>
      <c r="BF104" s="617"/>
      <c r="BG104" s="617"/>
      <c r="BH104" s="617"/>
      <c r="BI104" s="617"/>
      <c r="BJ104" s="617"/>
      <c r="BK104" s="617"/>
      <c r="BL104" s="617"/>
      <c r="BM104" s="617"/>
      <c r="BN104" s="617"/>
      <c r="BO104" s="617"/>
    </row>
    <row r="105" spans="1:67" s="357" customFormat="1" x14ac:dyDescent="0.35">
      <c r="A105" s="574"/>
      <c r="B105" s="459">
        <v>3</v>
      </c>
      <c r="C105" s="460" t="s">
        <v>430</v>
      </c>
      <c r="D105" s="53"/>
      <c r="E105" s="53"/>
      <c r="F105" s="53"/>
      <c r="G105" s="304">
        <f>Tables1_3!$H295+G$96</f>
        <v>0</v>
      </c>
      <c r="H105" s="304">
        <f>Tables1_3!$H295+H$96</f>
        <v>0</v>
      </c>
      <c r="I105" s="304">
        <f>Tables1_3!$H295+I$96</f>
        <v>0</v>
      </c>
      <c r="J105" s="569"/>
      <c r="K105" s="706"/>
      <c r="L105" s="355"/>
      <c r="M105" s="356"/>
      <c r="N105" s="356"/>
      <c r="O105" s="95"/>
      <c r="P105" s="95"/>
      <c r="Q105" s="95"/>
      <c r="R105" s="95"/>
      <c r="S105" s="569"/>
      <c r="T105" s="569"/>
      <c r="U105" s="569"/>
      <c r="V105" s="569"/>
      <c r="W105" s="569"/>
      <c r="X105" s="569"/>
      <c r="Y105" s="569"/>
      <c r="Z105" s="569"/>
      <c r="AA105" s="569"/>
      <c r="AB105" s="569"/>
      <c r="AC105" s="569"/>
      <c r="AD105" s="569"/>
      <c r="AE105" s="569"/>
      <c r="AF105" s="569"/>
      <c r="AG105" s="569"/>
      <c r="AH105" s="569"/>
      <c r="AI105" s="569"/>
      <c r="AJ105" s="569"/>
      <c r="AK105" s="569"/>
      <c r="AL105" s="569"/>
      <c r="AM105" s="569"/>
      <c r="AN105" s="569"/>
      <c r="AO105" s="569"/>
      <c r="AP105" s="617"/>
      <c r="AQ105" s="617"/>
      <c r="AR105" s="617"/>
      <c r="AS105" s="617"/>
      <c r="AT105" s="617"/>
      <c r="AU105" s="617"/>
      <c r="AV105" s="617"/>
      <c r="AW105" s="617"/>
      <c r="AX105" s="617"/>
      <c r="AY105" s="617"/>
      <c r="AZ105" s="617"/>
      <c r="BA105" s="617"/>
      <c r="BB105" s="617"/>
      <c r="BC105" s="617"/>
      <c r="BD105" s="617"/>
      <c r="BE105" s="617"/>
      <c r="BF105" s="617"/>
      <c r="BG105" s="617"/>
      <c r="BH105" s="617"/>
      <c r="BI105" s="617"/>
      <c r="BJ105" s="617"/>
      <c r="BK105" s="617"/>
      <c r="BL105" s="617"/>
      <c r="BM105" s="617"/>
      <c r="BN105" s="617"/>
      <c r="BO105" s="617"/>
    </row>
    <row r="106" spans="1:67" s="403" customFormat="1" x14ac:dyDescent="0.35">
      <c r="A106" s="510"/>
      <c r="B106" s="459"/>
      <c r="C106" s="460"/>
      <c r="D106" s="53"/>
      <c r="E106" s="53"/>
      <c r="F106" s="53"/>
      <c r="G106" s="303"/>
      <c r="H106" s="303"/>
      <c r="I106" s="303"/>
      <c r="J106" s="492"/>
      <c r="K106" s="699"/>
      <c r="L106" s="401"/>
      <c r="M106" s="402"/>
      <c r="N106" s="402"/>
      <c r="O106" s="91"/>
      <c r="P106" s="91"/>
      <c r="Q106" s="91"/>
      <c r="R106" s="91"/>
      <c r="S106" s="492"/>
      <c r="T106" s="492"/>
      <c r="U106" s="492"/>
      <c r="V106" s="492"/>
      <c r="W106" s="492"/>
      <c r="X106" s="492"/>
      <c r="Y106" s="492"/>
      <c r="Z106" s="492"/>
      <c r="AA106" s="492"/>
      <c r="AB106" s="492"/>
      <c r="AC106" s="492"/>
      <c r="AD106" s="492"/>
      <c r="AE106" s="492"/>
      <c r="AF106" s="492"/>
      <c r="AG106" s="492"/>
      <c r="AH106" s="492"/>
      <c r="AI106" s="492"/>
      <c r="AJ106" s="492"/>
      <c r="AK106" s="492"/>
      <c r="AL106" s="492"/>
      <c r="AM106" s="492"/>
      <c r="AN106" s="492"/>
      <c r="AO106" s="492"/>
      <c r="AP106" s="523"/>
      <c r="AQ106" s="523"/>
      <c r="AR106" s="523"/>
      <c r="AS106" s="523"/>
      <c r="AT106" s="523"/>
      <c r="AU106" s="523"/>
      <c r="AV106" s="523"/>
      <c r="AW106" s="523"/>
      <c r="AX106" s="523"/>
      <c r="AY106" s="523"/>
      <c r="AZ106" s="523"/>
      <c r="BA106" s="523"/>
      <c r="BB106" s="523"/>
      <c r="BC106" s="523"/>
      <c r="BD106" s="523"/>
      <c r="BE106" s="523"/>
      <c r="BF106" s="523"/>
      <c r="BG106" s="523"/>
      <c r="BH106" s="523"/>
      <c r="BI106" s="523"/>
      <c r="BJ106" s="523"/>
      <c r="BK106" s="523"/>
      <c r="BL106" s="523"/>
      <c r="BM106" s="523"/>
      <c r="BN106" s="523"/>
      <c r="BO106" s="523"/>
    </row>
    <row r="107" spans="1:67" s="357" customFormat="1" x14ac:dyDescent="0.35">
      <c r="A107" s="510"/>
      <c r="B107" s="459" t="s">
        <v>431</v>
      </c>
      <c r="C107" s="460" t="s">
        <v>432</v>
      </c>
      <c r="D107" s="53"/>
      <c r="E107" s="53"/>
      <c r="F107" s="53"/>
      <c r="G107" s="304">
        <f>Tables1_3!$H297+G$96</f>
        <v>0</v>
      </c>
      <c r="H107" s="304">
        <f>Tables1_3!$H297+H$96</f>
        <v>0</v>
      </c>
      <c r="I107" s="304">
        <f>Tables1_3!$H297+I$96</f>
        <v>0</v>
      </c>
      <c r="J107" s="569"/>
      <c r="K107" s="706"/>
      <c r="L107" s="355"/>
      <c r="M107" s="356"/>
      <c r="N107" s="356"/>
      <c r="O107" s="95"/>
      <c r="P107" s="95"/>
      <c r="Q107" s="95"/>
      <c r="R107" s="95"/>
      <c r="S107" s="569"/>
      <c r="T107" s="569"/>
      <c r="U107" s="569"/>
      <c r="V107" s="569"/>
      <c r="W107" s="569"/>
      <c r="X107" s="569"/>
      <c r="Y107" s="569"/>
      <c r="Z107" s="569"/>
      <c r="AA107" s="569"/>
      <c r="AB107" s="569"/>
      <c r="AC107" s="569"/>
      <c r="AD107" s="569"/>
      <c r="AE107" s="569"/>
      <c r="AF107" s="569"/>
      <c r="AG107" s="569"/>
      <c r="AH107" s="569"/>
      <c r="AI107" s="569"/>
      <c r="AJ107" s="569"/>
      <c r="AK107" s="569"/>
      <c r="AL107" s="569"/>
      <c r="AM107" s="569"/>
      <c r="AN107" s="569"/>
      <c r="AO107" s="569"/>
      <c r="AP107" s="617"/>
      <c r="AQ107" s="617"/>
      <c r="AR107" s="617"/>
      <c r="AS107" s="617"/>
      <c r="AT107" s="617"/>
      <c r="AU107" s="617"/>
      <c r="AV107" s="617"/>
      <c r="AW107" s="617"/>
      <c r="AX107" s="617"/>
      <c r="AY107" s="617"/>
      <c r="AZ107" s="617"/>
      <c r="BA107" s="617"/>
      <c r="BB107" s="617"/>
      <c r="BC107" s="617"/>
      <c r="BD107" s="617"/>
      <c r="BE107" s="617"/>
      <c r="BF107" s="617"/>
      <c r="BG107" s="617"/>
      <c r="BH107" s="617"/>
      <c r="BI107" s="617"/>
      <c r="BJ107" s="617"/>
      <c r="BK107" s="617"/>
      <c r="BL107" s="617"/>
      <c r="BM107" s="617"/>
      <c r="BN107" s="617"/>
      <c r="BO107" s="617"/>
    </row>
    <row r="108" spans="1:67" s="357" customFormat="1" x14ac:dyDescent="0.35">
      <c r="A108" s="530"/>
      <c r="B108" s="615" t="s">
        <v>433</v>
      </c>
      <c r="C108" s="597" t="s">
        <v>434</v>
      </c>
      <c r="D108" s="358"/>
      <c r="E108" s="359"/>
      <c r="F108" s="359"/>
      <c r="G108" s="360" t="s">
        <v>435</v>
      </c>
      <c r="H108" s="360" t="s">
        <v>435</v>
      </c>
      <c r="I108" s="360" t="s">
        <v>435</v>
      </c>
      <c r="J108" s="569"/>
      <c r="K108" s="706"/>
      <c r="L108" s="355"/>
      <c r="M108" s="356"/>
      <c r="N108" s="356"/>
      <c r="O108" s="95"/>
      <c r="P108" s="95"/>
      <c r="Q108" s="95"/>
      <c r="R108" s="95"/>
      <c r="S108" s="569"/>
      <c r="T108" s="569"/>
      <c r="U108" s="569"/>
      <c r="V108" s="569"/>
      <c r="W108" s="569"/>
      <c r="X108" s="569"/>
      <c r="Y108" s="569"/>
      <c r="Z108" s="569"/>
      <c r="AA108" s="569"/>
      <c r="AB108" s="569"/>
      <c r="AC108" s="569"/>
      <c r="AD108" s="569"/>
      <c r="AE108" s="569"/>
      <c r="AF108" s="569"/>
      <c r="AG108" s="569"/>
      <c r="AH108" s="569"/>
      <c r="AI108" s="569"/>
      <c r="AJ108" s="569"/>
      <c r="AK108" s="569"/>
      <c r="AL108" s="569"/>
      <c r="AM108" s="569"/>
      <c r="AN108" s="569"/>
      <c r="AO108" s="569"/>
      <c r="AP108" s="617"/>
      <c r="AQ108" s="617"/>
      <c r="AR108" s="617"/>
      <c r="AS108" s="617"/>
      <c r="AT108" s="617"/>
      <c r="AU108" s="617"/>
      <c r="AV108" s="617"/>
      <c r="AW108" s="617"/>
      <c r="AX108" s="617"/>
      <c r="AY108" s="617"/>
      <c r="AZ108" s="617"/>
      <c r="BA108" s="617"/>
      <c r="BB108" s="617"/>
      <c r="BC108" s="617"/>
      <c r="BD108" s="617"/>
      <c r="BE108" s="617"/>
      <c r="BF108" s="617"/>
      <c r="BG108" s="617"/>
      <c r="BH108" s="617"/>
      <c r="BI108" s="617"/>
      <c r="BJ108" s="617"/>
      <c r="BK108" s="617"/>
      <c r="BL108" s="617"/>
      <c r="BM108" s="617"/>
      <c r="BN108" s="617"/>
      <c r="BO108" s="617"/>
    </row>
    <row r="109" spans="1:67" s="82" customFormat="1" ht="12.75" customHeight="1" x14ac:dyDescent="0.35">
      <c r="A109" s="510"/>
      <c r="B109" s="459"/>
      <c r="C109" s="362"/>
      <c r="D109" s="400"/>
      <c r="E109" s="400"/>
      <c r="F109" s="400"/>
      <c r="G109" s="404"/>
      <c r="H109" s="404"/>
      <c r="I109" s="404"/>
      <c r="J109" s="492"/>
      <c r="K109" s="699"/>
      <c r="L109" s="492"/>
      <c r="M109" s="492"/>
      <c r="N109" s="492"/>
      <c r="O109" s="492"/>
      <c r="P109" s="492"/>
      <c r="Q109" s="492"/>
      <c r="R109" s="492"/>
      <c r="S109" s="492"/>
      <c r="T109" s="492"/>
      <c r="U109" s="492"/>
      <c r="V109" s="492"/>
      <c r="W109" s="492"/>
      <c r="X109" s="492"/>
      <c r="Y109" s="492"/>
      <c r="Z109" s="492"/>
      <c r="AA109" s="492"/>
      <c r="AB109" s="492"/>
      <c r="AC109" s="492"/>
      <c r="AD109" s="492"/>
      <c r="AE109" s="492"/>
      <c r="AF109" s="492"/>
      <c r="AG109" s="492"/>
      <c r="AH109" s="492"/>
      <c r="AI109" s="492"/>
      <c r="AJ109" s="492"/>
      <c r="AK109" s="492"/>
      <c r="AL109" s="492"/>
      <c r="AM109" s="492"/>
      <c r="AN109" s="492"/>
      <c r="AO109" s="492"/>
      <c r="AP109" s="492"/>
      <c r="AQ109" s="492"/>
      <c r="AR109" s="492"/>
      <c r="AS109" s="492"/>
      <c r="AT109" s="492"/>
      <c r="AU109" s="492"/>
      <c r="AV109" s="492"/>
      <c r="AW109" s="492"/>
      <c r="AX109" s="492"/>
      <c r="AY109" s="492"/>
      <c r="AZ109" s="492"/>
      <c r="BA109" s="492"/>
      <c r="BB109" s="492"/>
      <c r="BC109" s="492"/>
      <c r="BD109" s="492"/>
      <c r="BE109" s="492"/>
      <c r="BF109" s="492"/>
      <c r="BG109" s="492"/>
      <c r="BH109" s="492"/>
      <c r="BI109" s="492"/>
      <c r="BJ109" s="492"/>
      <c r="BK109" s="492"/>
      <c r="BL109" s="492"/>
      <c r="BM109" s="492"/>
      <c r="BN109" s="523"/>
      <c r="BO109" s="523"/>
    </row>
    <row r="110" spans="1:67" s="82" customFormat="1" x14ac:dyDescent="0.35">
      <c r="A110" s="382" t="s">
        <v>648</v>
      </c>
      <c r="B110" s="618"/>
      <c r="C110" s="383"/>
      <c r="D110" s="619"/>
      <c r="E110" s="620"/>
      <c r="F110" s="619"/>
      <c r="G110" s="620"/>
      <c r="H110" s="620"/>
      <c r="I110" s="620"/>
      <c r="J110" s="492"/>
      <c r="K110" s="699"/>
      <c r="L110" s="492"/>
      <c r="M110" s="492"/>
      <c r="N110" s="492"/>
      <c r="O110" s="492"/>
      <c r="P110" s="492"/>
      <c r="Q110" s="492"/>
      <c r="R110" s="492"/>
      <c r="S110" s="492"/>
      <c r="T110" s="492"/>
      <c r="U110" s="492"/>
      <c r="V110" s="492"/>
      <c r="W110" s="492"/>
      <c r="X110" s="492"/>
      <c r="Y110" s="492"/>
      <c r="Z110" s="492"/>
      <c r="AA110" s="492"/>
      <c r="AB110" s="492"/>
      <c r="AC110" s="492"/>
      <c r="AD110" s="492"/>
      <c r="AE110" s="492"/>
      <c r="AF110" s="492"/>
      <c r="AG110" s="492"/>
      <c r="AH110" s="492"/>
      <c r="AI110" s="492"/>
      <c r="AJ110" s="492"/>
      <c r="AK110" s="492"/>
      <c r="AL110" s="492"/>
      <c r="AM110" s="492"/>
      <c r="AN110" s="492"/>
      <c r="AO110" s="492"/>
      <c r="AP110" s="492"/>
      <c r="AQ110" s="492"/>
      <c r="AR110" s="492"/>
      <c r="AS110" s="492"/>
      <c r="AT110" s="492"/>
      <c r="AU110" s="492"/>
      <c r="AV110" s="492"/>
      <c r="AW110" s="492"/>
      <c r="AX110" s="492"/>
      <c r="AY110" s="492"/>
      <c r="AZ110" s="492"/>
      <c r="BA110" s="492"/>
      <c r="BB110" s="492"/>
      <c r="BC110" s="492"/>
      <c r="BD110" s="492"/>
      <c r="BE110" s="492"/>
      <c r="BF110" s="492"/>
      <c r="BG110" s="492"/>
      <c r="BH110" s="492"/>
      <c r="BI110" s="492"/>
      <c r="BJ110" s="492"/>
      <c r="BK110" s="492"/>
      <c r="BL110" s="492"/>
      <c r="BM110" s="492"/>
      <c r="BN110" s="523"/>
      <c r="BO110" s="523"/>
    </row>
    <row r="111" spans="1:67" s="82" customFormat="1" x14ac:dyDescent="0.35">
      <c r="A111" s="621"/>
      <c r="B111" s="622"/>
      <c r="C111" s="384" t="s">
        <v>7</v>
      </c>
      <c r="D111" s="623" t="str">
        <f>KFI!D10</f>
        <v>-</v>
      </c>
      <c r="E111" s="623" t="str">
        <f>KFI!E10</f>
        <v>-</v>
      </c>
      <c r="F111" s="624" t="str">
        <f>KFI!G10</f>
        <v>-</v>
      </c>
      <c r="G111" s="623" t="str">
        <f>IF(Tables1_3!$H14=0,"-", (G$93+Tables1_3!$H278+Tables1_3!$H279+Tables1_3!$H283+Tables1_3!$H284)/G$15)</f>
        <v>-</v>
      </c>
      <c r="H111" s="623" t="str">
        <f>IF(Tables1_3!$H14=0,"-", (H$93+Tables1_3!$H278+Tables1_3!$H279+Tables1_3!$H283+Tables1_3!$H284)/H$15)</f>
        <v>-</v>
      </c>
      <c r="I111" s="623" t="str">
        <f>IF(Tables1_3!J14=0,"-", (I$93+Tables1_3!$H278+Tables1_3!$H279+Tables1_3!$H283+Tables1_3!$H284)/I$15)</f>
        <v>-</v>
      </c>
      <c r="J111" s="492"/>
      <c r="K111" s="699"/>
      <c r="L111" s="492"/>
      <c r="M111" s="492"/>
      <c r="N111" s="492"/>
      <c r="O111" s="492"/>
      <c r="P111" s="492"/>
      <c r="Q111" s="492"/>
      <c r="R111" s="492"/>
      <c r="S111" s="492"/>
      <c r="T111" s="492"/>
      <c r="U111" s="492"/>
      <c r="V111" s="492"/>
      <c r="W111" s="492"/>
      <c r="X111" s="492"/>
      <c r="Y111" s="492"/>
      <c r="Z111" s="492"/>
      <c r="AA111" s="492"/>
      <c r="AB111" s="492"/>
      <c r="AC111" s="492"/>
      <c r="AD111" s="492"/>
      <c r="AE111" s="492"/>
      <c r="AF111" s="492"/>
      <c r="AG111" s="492"/>
      <c r="AH111" s="492"/>
      <c r="AI111" s="492"/>
      <c r="AJ111" s="492"/>
      <c r="AK111" s="492"/>
      <c r="AL111" s="492"/>
      <c r="AM111" s="492"/>
      <c r="AN111" s="492"/>
      <c r="AO111" s="492"/>
      <c r="AP111" s="492"/>
      <c r="AQ111" s="492"/>
      <c r="AR111" s="492"/>
      <c r="AS111" s="492"/>
      <c r="AT111" s="492"/>
      <c r="AU111" s="492"/>
      <c r="AV111" s="492"/>
      <c r="AW111" s="492"/>
      <c r="AX111" s="492"/>
      <c r="AY111" s="492"/>
      <c r="AZ111" s="492"/>
      <c r="BA111" s="492"/>
      <c r="BB111" s="492"/>
      <c r="BC111" s="492"/>
      <c r="BD111" s="492"/>
      <c r="BE111" s="492"/>
      <c r="BF111" s="492"/>
      <c r="BG111" s="492"/>
      <c r="BH111" s="492"/>
      <c r="BI111" s="492"/>
      <c r="BJ111" s="492"/>
      <c r="BK111" s="492"/>
      <c r="BL111" s="492"/>
      <c r="BM111" s="492"/>
      <c r="BN111" s="492"/>
      <c r="BO111" s="492"/>
    </row>
    <row r="112" spans="1:67" s="82" customFormat="1" ht="26" x14ac:dyDescent="0.35">
      <c r="A112" s="621"/>
      <c r="B112" s="622"/>
      <c r="C112" s="385" t="s">
        <v>649</v>
      </c>
      <c r="D112" s="625" t="e">
        <f>ROUND(IF(Tables1_3!D14=0,"-",((Tables1_3!D188+Tables1_3!D189-Tables1_3!D195)/(Tables1_3!D23-Tables1_3!D20)*365)),0)&amp;" days"</f>
        <v>#VALUE!</v>
      </c>
      <c r="E112" s="625" t="e">
        <f>ROUND(IF(Tables1_3!E14=0,"-",(Tables1_3!E188+Tables1_3!E189-Tables1_3!E195)/(Tables1_3!E23-Tables1_3!E20)*365),0)&amp;" days"</f>
        <v>#VALUE!</v>
      </c>
      <c r="F112" s="625" t="e">
        <f>ROUND(IF(Tables1_3!G14=0,"-",(Tables1_3!G188+Tables1_3!G189-Tables1_3!G195)/(Tables1_3!G23-Tables1_3!G20)*365),0)&amp;" days"</f>
        <v>#VALUE!</v>
      </c>
      <c r="G112" s="625" t="e">
        <f>ROUND(IF(Tables1_3!$H14=0,"-",(Tables1_3!$H188-Tables1_3!$H195+G99)/(Tables1_3!$H23-Tables1_3!$H20)*365),0)&amp;" days"</f>
        <v>#VALUE!</v>
      </c>
      <c r="H112" s="625" t="e">
        <f>ROUND(IF(Tables1_3!$H14=0,"-",(Tables1_3!$H188-Tables1_3!$H195+H99)/(Tables1_3!$H23-Tables1_3!$H20)*365),0)&amp;" days"</f>
        <v>#VALUE!</v>
      </c>
      <c r="I112" s="625" t="e">
        <f>ROUND(IF(Tables1_3!$H14=0,"-",(Tables1_3!$H188-Tables1_3!$H195+I99)/(Tables1_3!$H23-Tables1_3!$H20)*365),0)&amp;" days"</f>
        <v>#VALUE!</v>
      </c>
      <c r="J112" s="492"/>
      <c r="K112" s="699"/>
      <c r="L112" s="492"/>
      <c r="M112" s="492"/>
      <c r="N112" s="492"/>
      <c r="O112" s="492"/>
      <c r="P112" s="492"/>
      <c r="Q112" s="492"/>
      <c r="R112" s="492"/>
      <c r="S112" s="492"/>
      <c r="T112" s="492"/>
      <c r="U112" s="492"/>
      <c r="V112" s="492"/>
      <c r="W112" s="492"/>
      <c r="X112" s="492"/>
      <c r="Y112" s="492"/>
      <c r="Z112" s="492"/>
      <c r="AA112" s="492"/>
      <c r="AB112" s="492"/>
      <c r="AC112" s="492"/>
      <c r="AD112" s="492"/>
      <c r="AE112" s="492"/>
      <c r="AF112" s="492"/>
      <c r="AG112" s="492"/>
      <c r="AH112" s="492"/>
      <c r="AI112" s="492"/>
      <c r="AJ112" s="492"/>
      <c r="AK112" s="492"/>
      <c r="AL112" s="492"/>
      <c r="AM112" s="492"/>
      <c r="AN112" s="492"/>
      <c r="AO112" s="492"/>
      <c r="AP112" s="492"/>
      <c r="AQ112" s="492"/>
      <c r="AR112" s="492"/>
      <c r="AS112" s="492"/>
      <c r="AT112" s="492"/>
      <c r="AU112" s="492"/>
      <c r="AV112" s="492"/>
      <c r="AW112" s="492"/>
      <c r="AX112" s="492"/>
      <c r="AY112" s="492"/>
      <c r="AZ112" s="492"/>
      <c r="BA112" s="492"/>
      <c r="BB112" s="492"/>
      <c r="BC112" s="492"/>
      <c r="BD112" s="492"/>
      <c r="BE112" s="492"/>
      <c r="BF112" s="492"/>
      <c r="BG112" s="492"/>
      <c r="BH112" s="492"/>
      <c r="BI112" s="492"/>
      <c r="BJ112" s="492"/>
      <c r="BK112" s="492"/>
      <c r="BL112" s="492"/>
      <c r="BM112" s="492"/>
      <c r="BN112" s="492"/>
      <c r="BO112" s="492"/>
    </row>
    <row r="113" spans="1:67" s="82" customFormat="1" x14ac:dyDescent="0.35">
      <c r="A113" s="626"/>
      <c r="B113" s="627"/>
      <c r="C113" s="386" t="s">
        <v>20</v>
      </c>
      <c r="D113" s="628" t="str">
        <f>KFI!D19</f>
        <v>-</v>
      </c>
      <c r="E113" s="629" t="str">
        <f>KFI!E19</f>
        <v>-</v>
      </c>
      <c r="F113" s="628" t="str">
        <f>KFI!G19</f>
        <v>-</v>
      </c>
      <c r="G113" s="629" t="str">
        <f>IF(Tables1_3!$H14=0,"-", G26/G15)</f>
        <v>-</v>
      </c>
      <c r="H113" s="629" t="str">
        <f>IF(Tables1_3!$H14=0,"-", H26/H15)</f>
        <v>-</v>
      </c>
      <c r="I113" s="629" t="str">
        <f>IF(Tables1_3!$H14=0,"-", I26/I15)</f>
        <v>-</v>
      </c>
      <c r="J113" s="492"/>
      <c r="K113" s="699"/>
      <c r="L113" s="492"/>
      <c r="M113" s="492"/>
      <c r="N113" s="492"/>
      <c r="O113" s="492"/>
      <c r="P113" s="492"/>
      <c r="Q113" s="492"/>
      <c r="R113" s="492"/>
      <c r="S113" s="492"/>
      <c r="T113" s="492"/>
      <c r="U113" s="492"/>
      <c r="V113" s="492"/>
      <c r="W113" s="492"/>
      <c r="X113" s="492"/>
      <c r="Y113" s="492"/>
      <c r="Z113" s="492"/>
      <c r="AA113" s="492"/>
      <c r="AB113" s="492"/>
      <c r="AC113" s="492"/>
      <c r="AD113" s="492"/>
      <c r="AE113" s="492"/>
      <c r="AF113" s="492"/>
      <c r="AG113" s="492"/>
      <c r="AH113" s="492"/>
      <c r="AI113" s="492"/>
      <c r="AJ113" s="492"/>
      <c r="AK113" s="492"/>
      <c r="AL113" s="492"/>
      <c r="AM113" s="492"/>
      <c r="AN113" s="492"/>
      <c r="AO113" s="492"/>
      <c r="AP113" s="492"/>
      <c r="AQ113" s="492"/>
      <c r="AR113" s="492"/>
      <c r="AS113" s="492"/>
      <c r="AT113" s="492"/>
      <c r="AU113" s="492"/>
      <c r="AV113" s="492"/>
      <c r="AW113" s="492"/>
      <c r="AX113" s="492"/>
      <c r="AY113" s="492"/>
      <c r="AZ113" s="492"/>
      <c r="BA113" s="492"/>
      <c r="BB113" s="492"/>
      <c r="BC113" s="492"/>
      <c r="BD113" s="492"/>
      <c r="BE113" s="492"/>
      <c r="BF113" s="492"/>
      <c r="BG113" s="492"/>
      <c r="BH113" s="492"/>
      <c r="BI113" s="492"/>
      <c r="BJ113" s="492"/>
      <c r="BK113" s="492"/>
      <c r="BL113" s="492"/>
      <c r="BM113" s="492"/>
      <c r="BN113" s="492"/>
      <c r="BO113" s="492"/>
    </row>
    <row r="114" spans="1:67" s="82" customFormat="1" x14ac:dyDescent="0.35">
      <c r="A114" s="492"/>
      <c r="B114" s="565"/>
      <c r="C114" s="598"/>
      <c r="D114" s="599"/>
      <c r="E114" s="599"/>
      <c r="F114" s="599"/>
      <c r="G114" s="599"/>
      <c r="H114" s="599"/>
      <c r="I114" s="599"/>
      <c r="J114" s="492"/>
      <c r="K114" s="699"/>
      <c r="L114" s="492"/>
      <c r="M114" s="492"/>
      <c r="N114" s="492"/>
      <c r="O114" s="492"/>
      <c r="P114" s="492"/>
      <c r="Q114" s="492"/>
      <c r="R114" s="492"/>
      <c r="S114" s="492"/>
      <c r="T114" s="492"/>
      <c r="U114" s="492"/>
      <c r="V114" s="492"/>
      <c r="W114" s="492"/>
      <c r="X114" s="492"/>
      <c r="Y114" s="492"/>
      <c r="Z114" s="492"/>
      <c r="AA114" s="492"/>
      <c r="AB114" s="492"/>
      <c r="AC114" s="492"/>
      <c r="AD114" s="492"/>
      <c r="AE114" s="492"/>
      <c r="AF114" s="492"/>
      <c r="AG114" s="492"/>
      <c r="AH114" s="492"/>
      <c r="AI114" s="492"/>
      <c r="AJ114" s="492"/>
      <c r="AK114" s="492"/>
      <c r="AL114" s="492"/>
      <c r="AM114" s="492"/>
      <c r="AN114" s="492"/>
      <c r="AO114" s="492"/>
      <c r="AP114" s="492"/>
      <c r="AQ114" s="492"/>
      <c r="AR114" s="492"/>
      <c r="AS114" s="492"/>
      <c r="AT114" s="492"/>
      <c r="AU114" s="492"/>
      <c r="AV114" s="492"/>
      <c r="AW114" s="492"/>
      <c r="AX114" s="492"/>
      <c r="AY114" s="492"/>
      <c r="AZ114" s="492"/>
      <c r="BA114" s="492"/>
      <c r="BB114" s="492"/>
      <c r="BC114" s="492"/>
      <c r="BD114" s="492"/>
      <c r="BE114" s="492"/>
      <c r="BF114" s="492"/>
      <c r="BG114" s="492"/>
      <c r="BH114" s="492"/>
      <c r="BI114" s="492"/>
      <c r="BJ114" s="492"/>
      <c r="BK114" s="492"/>
      <c r="BL114" s="492"/>
      <c r="BM114" s="492"/>
      <c r="BN114" s="492"/>
      <c r="BO114" s="492"/>
    </row>
    <row r="115" spans="1:67" s="82" customFormat="1" x14ac:dyDescent="0.35">
      <c r="A115" s="492"/>
      <c r="B115" s="565"/>
      <c r="C115" s="598"/>
      <c r="D115" s="599"/>
      <c r="E115" s="599"/>
      <c r="F115" s="599"/>
      <c r="G115" s="599"/>
      <c r="H115" s="599"/>
      <c r="I115" s="599"/>
      <c r="J115" s="492"/>
      <c r="K115" s="699"/>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492"/>
      <c r="AK115" s="492"/>
      <c r="AL115" s="492"/>
      <c r="AM115" s="492"/>
      <c r="AN115" s="492"/>
      <c r="AO115" s="492"/>
      <c r="AP115" s="492"/>
      <c r="AQ115" s="492"/>
      <c r="AR115" s="492"/>
      <c r="AS115" s="492"/>
      <c r="AT115" s="492"/>
      <c r="AU115" s="492"/>
      <c r="AV115" s="492"/>
      <c r="AW115" s="492"/>
      <c r="AX115" s="492"/>
      <c r="AY115" s="492"/>
      <c r="AZ115" s="492"/>
      <c r="BA115" s="492"/>
      <c r="BB115" s="492"/>
      <c r="BC115" s="492"/>
      <c r="BD115" s="492"/>
      <c r="BE115" s="492"/>
      <c r="BF115" s="492"/>
      <c r="BG115" s="492"/>
      <c r="BH115" s="492"/>
      <c r="BI115" s="492"/>
      <c r="BJ115" s="492"/>
      <c r="BK115" s="492"/>
      <c r="BL115" s="492"/>
      <c r="BM115" s="492"/>
      <c r="BN115" s="492"/>
      <c r="BO115" s="492"/>
    </row>
    <row r="116" spans="1:67" s="82" customFormat="1" x14ac:dyDescent="0.35">
      <c r="A116" s="492"/>
      <c r="B116" s="565"/>
      <c r="C116" s="598"/>
      <c r="D116" s="599"/>
      <c r="E116" s="599"/>
      <c r="F116" s="599"/>
      <c r="G116" s="599"/>
      <c r="H116" s="599"/>
      <c r="I116" s="599"/>
      <c r="J116" s="492"/>
      <c r="K116" s="699"/>
      <c r="L116" s="492"/>
      <c r="M116" s="492"/>
      <c r="N116" s="492"/>
      <c r="O116" s="492"/>
      <c r="P116" s="492"/>
      <c r="Q116" s="492"/>
      <c r="R116" s="492"/>
      <c r="S116" s="492"/>
      <c r="T116" s="492"/>
      <c r="U116" s="492"/>
      <c r="V116" s="492"/>
      <c r="W116" s="492"/>
      <c r="X116" s="492"/>
      <c r="Y116" s="492"/>
      <c r="Z116" s="492"/>
      <c r="AA116" s="492"/>
      <c r="AB116" s="492"/>
      <c r="AC116" s="492"/>
      <c r="AD116" s="492"/>
      <c r="AE116" s="492"/>
      <c r="AF116" s="492"/>
      <c r="AG116" s="492"/>
      <c r="AH116" s="492"/>
      <c r="AI116" s="492"/>
      <c r="AJ116" s="492"/>
      <c r="AK116" s="492"/>
      <c r="AL116" s="492"/>
      <c r="AM116" s="492"/>
      <c r="AN116" s="492"/>
      <c r="AO116" s="492"/>
      <c r="AP116" s="492"/>
      <c r="AQ116" s="492"/>
      <c r="AR116" s="492"/>
      <c r="AS116" s="492"/>
      <c r="AT116" s="492"/>
      <c r="AU116" s="492"/>
      <c r="AV116" s="492"/>
      <c r="AW116" s="492"/>
      <c r="AX116" s="492"/>
      <c r="AY116" s="492"/>
      <c r="AZ116" s="492"/>
      <c r="BA116" s="492"/>
      <c r="BB116" s="492"/>
      <c r="BC116" s="492"/>
      <c r="BD116" s="492"/>
      <c r="BE116" s="492"/>
      <c r="BF116" s="492"/>
      <c r="BG116" s="492"/>
      <c r="BH116" s="492"/>
      <c r="BI116" s="492"/>
      <c r="BJ116" s="492"/>
      <c r="BK116" s="492"/>
      <c r="BL116" s="492"/>
      <c r="BM116" s="492"/>
      <c r="BN116" s="492"/>
      <c r="BO116" s="492"/>
    </row>
    <row r="117" spans="1:67" s="97" customFormat="1" x14ac:dyDescent="0.35">
      <c r="A117" s="492"/>
      <c r="B117" s="565"/>
      <c r="C117" s="598"/>
      <c r="D117" s="599"/>
      <c r="E117" s="599"/>
      <c r="F117" s="599"/>
      <c r="G117" s="599"/>
      <c r="H117" s="599"/>
      <c r="I117" s="599"/>
      <c r="J117" s="492"/>
      <c r="K117" s="699"/>
      <c r="L117" s="492"/>
      <c r="M117" s="492"/>
      <c r="N117" s="492"/>
      <c r="O117" s="492"/>
      <c r="P117" s="492"/>
      <c r="Q117" s="492"/>
      <c r="R117" s="492"/>
      <c r="S117" s="492"/>
      <c r="T117" s="492"/>
      <c r="U117" s="492"/>
      <c r="V117" s="492"/>
      <c r="W117" s="492"/>
      <c r="X117" s="492"/>
      <c r="Y117" s="492"/>
      <c r="Z117" s="492"/>
      <c r="AA117" s="492"/>
      <c r="AB117" s="492"/>
      <c r="AC117" s="492"/>
      <c r="AD117" s="492"/>
      <c r="AE117" s="492"/>
      <c r="AF117" s="492"/>
      <c r="AG117" s="492"/>
      <c r="AH117" s="492"/>
      <c r="AI117" s="492"/>
      <c r="AJ117" s="492"/>
      <c r="AK117" s="492"/>
      <c r="AL117" s="492"/>
      <c r="AM117" s="492"/>
      <c r="AN117" s="492"/>
      <c r="AO117" s="492"/>
      <c r="AP117" s="492"/>
      <c r="AQ117" s="492"/>
      <c r="AR117" s="492"/>
      <c r="AS117" s="492"/>
      <c r="AT117" s="492"/>
      <c r="AU117" s="492"/>
      <c r="AV117" s="492"/>
      <c r="AW117" s="492"/>
      <c r="AX117" s="492"/>
      <c r="AY117" s="492"/>
      <c r="AZ117" s="492"/>
      <c r="BA117" s="492"/>
      <c r="BB117" s="492"/>
      <c r="BC117" s="492"/>
      <c r="BD117" s="492"/>
      <c r="BE117" s="492"/>
      <c r="BF117" s="492"/>
      <c r="BG117" s="492"/>
      <c r="BH117" s="492"/>
      <c r="BI117" s="492"/>
      <c r="BJ117" s="492"/>
      <c r="BK117" s="492"/>
      <c r="BL117" s="492"/>
      <c r="BM117" s="492"/>
      <c r="BN117" s="492"/>
      <c r="BO117" s="492"/>
    </row>
    <row r="118" spans="1:67" s="97" customFormat="1" x14ac:dyDescent="0.35">
      <c r="A118" s="492"/>
      <c r="B118" s="565"/>
      <c r="C118" s="598"/>
      <c r="D118" s="599"/>
      <c r="E118" s="599"/>
      <c r="F118" s="599"/>
      <c r="G118" s="599"/>
      <c r="H118" s="599"/>
      <c r="I118" s="599"/>
      <c r="J118" s="492"/>
      <c r="K118" s="699"/>
      <c r="L118" s="492"/>
      <c r="M118" s="492"/>
      <c r="N118" s="492"/>
      <c r="O118" s="492"/>
      <c r="P118" s="492"/>
      <c r="Q118" s="492"/>
      <c r="R118" s="492"/>
      <c r="S118" s="492"/>
      <c r="T118" s="492"/>
      <c r="U118" s="492"/>
      <c r="V118" s="492"/>
      <c r="W118" s="492"/>
      <c r="X118" s="492"/>
      <c r="Y118" s="492"/>
      <c r="Z118" s="492"/>
      <c r="AA118" s="492"/>
      <c r="AB118" s="492"/>
      <c r="AC118" s="492"/>
      <c r="AD118" s="492"/>
      <c r="AE118" s="492"/>
      <c r="AF118" s="492"/>
      <c r="AG118" s="492"/>
      <c r="AH118" s="492"/>
      <c r="AI118" s="492"/>
      <c r="AJ118" s="492"/>
      <c r="AK118" s="492"/>
      <c r="AL118" s="492"/>
      <c r="AM118" s="492"/>
      <c r="AN118" s="492"/>
      <c r="AO118" s="492"/>
      <c r="AP118" s="492"/>
      <c r="AQ118" s="492"/>
      <c r="AR118" s="492"/>
      <c r="AS118" s="492"/>
      <c r="AT118" s="492"/>
      <c r="AU118" s="492"/>
      <c r="AV118" s="492"/>
      <c r="AW118" s="492"/>
      <c r="AX118" s="492"/>
      <c r="AY118" s="492"/>
      <c r="AZ118" s="492"/>
      <c r="BA118" s="492"/>
      <c r="BB118" s="492"/>
      <c r="BC118" s="492"/>
      <c r="BD118" s="492"/>
      <c r="BE118" s="492"/>
      <c r="BF118" s="492"/>
      <c r="BG118" s="492"/>
      <c r="BH118" s="492"/>
      <c r="BI118" s="492"/>
      <c r="BJ118" s="492"/>
      <c r="BK118" s="492"/>
      <c r="BL118" s="492"/>
      <c r="BM118" s="492"/>
      <c r="BN118" s="492"/>
      <c r="BO118" s="492"/>
    </row>
    <row r="119" spans="1:67" s="97" customFormat="1" x14ac:dyDescent="0.35">
      <c r="A119" s="492"/>
      <c r="B119" s="565"/>
      <c r="C119" s="598"/>
      <c r="D119" s="599"/>
      <c r="E119" s="599"/>
      <c r="F119" s="599"/>
      <c r="G119" s="599"/>
      <c r="H119" s="599"/>
      <c r="I119" s="599"/>
      <c r="J119" s="492"/>
      <c r="K119" s="699"/>
      <c r="L119" s="492"/>
      <c r="M119" s="492"/>
      <c r="N119" s="492"/>
      <c r="O119" s="492"/>
      <c r="P119" s="492"/>
      <c r="Q119" s="492"/>
      <c r="R119" s="492"/>
      <c r="S119" s="492"/>
      <c r="T119" s="492"/>
      <c r="U119" s="492"/>
      <c r="V119" s="492"/>
      <c r="W119" s="492"/>
      <c r="X119" s="492"/>
      <c r="Y119" s="492"/>
      <c r="Z119" s="492"/>
      <c r="AA119" s="492"/>
      <c r="AB119" s="492"/>
      <c r="AC119" s="492"/>
      <c r="AD119" s="492"/>
      <c r="AE119" s="492"/>
      <c r="AF119" s="492"/>
      <c r="AG119" s="492"/>
      <c r="AH119" s="492"/>
      <c r="AI119" s="492"/>
      <c r="AJ119" s="492"/>
      <c r="AK119" s="492"/>
      <c r="AL119" s="492"/>
      <c r="AM119" s="492"/>
      <c r="AN119" s="492"/>
      <c r="AO119" s="492"/>
      <c r="AP119" s="492"/>
      <c r="AQ119" s="492"/>
      <c r="AR119" s="492"/>
      <c r="AS119" s="492"/>
      <c r="AT119" s="492"/>
      <c r="AU119" s="492"/>
      <c r="AV119" s="492"/>
      <c r="AW119" s="492"/>
      <c r="AX119" s="492"/>
      <c r="AY119" s="492"/>
      <c r="AZ119" s="492"/>
      <c r="BA119" s="492"/>
      <c r="BB119" s="492"/>
      <c r="BC119" s="492"/>
      <c r="BD119" s="492"/>
      <c r="BE119" s="492"/>
      <c r="BF119" s="492"/>
      <c r="BG119" s="492"/>
      <c r="BH119" s="492"/>
      <c r="BI119" s="492"/>
      <c r="BJ119" s="492"/>
      <c r="BK119" s="492"/>
      <c r="BL119" s="492"/>
      <c r="BM119" s="492"/>
      <c r="BN119" s="492"/>
      <c r="BO119" s="492"/>
    </row>
    <row r="120" spans="1:67" s="97" customFormat="1" x14ac:dyDescent="0.35">
      <c r="A120" s="492"/>
      <c r="B120" s="565"/>
      <c r="C120" s="598"/>
      <c r="D120" s="599"/>
      <c r="E120" s="599"/>
      <c r="F120" s="599"/>
      <c r="G120" s="599"/>
      <c r="H120" s="599"/>
      <c r="I120" s="599"/>
      <c r="J120" s="492"/>
      <c r="K120" s="699"/>
      <c r="L120" s="492"/>
      <c r="M120" s="492"/>
      <c r="N120" s="492"/>
      <c r="O120" s="492"/>
      <c r="P120" s="492"/>
      <c r="Q120" s="492"/>
      <c r="R120" s="492"/>
      <c r="S120" s="492"/>
      <c r="T120" s="492"/>
      <c r="U120" s="492"/>
      <c r="V120" s="492"/>
      <c r="W120" s="492"/>
      <c r="X120" s="492"/>
      <c r="Y120" s="492"/>
      <c r="Z120" s="492"/>
      <c r="AA120" s="492"/>
      <c r="AB120" s="492"/>
      <c r="AC120" s="492"/>
      <c r="AD120" s="492"/>
      <c r="AE120" s="492"/>
      <c r="AF120" s="492"/>
      <c r="AG120" s="492"/>
      <c r="AH120" s="492"/>
      <c r="AI120" s="492"/>
      <c r="AJ120" s="492"/>
      <c r="AK120" s="492"/>
      <c r="AL120" s="492"/>
      <c r="AM120" s="492"/>
      <c r="AN120" s="492"/>
      <c r="AO120" s="492"/>
      <c r="AP120" s="492"/>
      <c r="AQ120" s="492"/>
      <c r="AR120" s="492"/>
      <c r="AS120" s="492"/>
      <c r="AT120" s="492"/>
      <c r="AU120" s="492"/>
      <c r="AV120" s="492"/>
      <c r="AW120" s="492"/>
      <c r="AX120" s="492"/>
      <c r="AY120" s="492"/>
      <c r="AZ120" s="492"/>
      <c r="BA120" s="492"/>
      <c r="BB120" s="492"/>
      <c r="BC120" s="492"/>
      <c r="BD120" s="492"/>
      <c r="BE120" s="492"/>
      <c r="BF120" s="492"/>
      <c r="BG120" s="492"/>
      <c r="BH120" s="492"/>
      <c r="BI120" s="492"/>
      <c r="BJ120" s="492"/>
      <c r="BK120" s="492"/>
      <c r="BL120" s="492"/>
      <c r="BM120" s="492"/>
      <c r="BN120" s="492"/>
      <c r="BO120" s="492"/>
    </row>
    <row r="121" spans="1:67" s="97" customFormat="1" x14ac:dyDescent="0.35">
      <c r="A121" s="492"/>
      <c r="B121" s="565"/>
      <c r="C121" s="598"/>
      <c r="D121" s="599"/>
      <c r="E121" s="599"/>
      <c r="F121" s="599"/>
      <c r="G121" s="599"/>
      <c r="H121" s="599"/>
      <c r="I121" s="599"/>
      <c r="J121" s="492"/>
      <c r="K121" s="699"/>
      <c r="L121" s="492"/>
      <c r="M121" s="492"/>
      <c r="N121" s="492"/>
      <c r="O121" s="492"/>
      <c r="P121" s="492"/>
      <c r="Q121" s="492"/>
      <c r="R121" s="492"/>
      <c r="S121" s="492"/>
      <c r="T121" s="492"/>
      <c r="U121" s="492"/>
      <c r="V121" s="492"/>
      <c r="W121" s="492"/>
      <c r="X121" s="492"/>
      <c r="Y121" s="492"/>
      <c r="Z121" s="492"/>
      <c r="AA121" s="492"/>
      <c r="AB121" s="492"/>
      <c r="AC121" s="492"/>
      <c r="AD121" s="492"/>
      <c r="AE121" s="492"/>
      <c r="AF121" s="492"/>
      <c r="AG121" s="492"/>
      <c r="AH121" s="492"/>
      <c r="AI121" s="492"/>
      <c r="AJ121" s="492"/>
      <c r="AK121" s="492"/>
      <c r="AL121" s="492"/>
      <c r="AM121" s="492"/>
      <c r="AN121" s="492"/>
      <c r="AO121" s="492"/>
      <c r="AP121" s="492"/>
      <c r="AQ121" s="492"/>
      <c r="AR121" s="492"/>
      <c r="AS121" s="492"/>
      <c r="AT121" s="492"/>
      <c r="AU121" s="492"/>
      <c r="AV121" s="492"/>
      <c r="AW121" s="492"/>
      <c r="AX121" s="492"/>
      <c r="AY121" s="492"/>
      <c r="AZ121" s="492"/>
      <c r="BA121" s="492"/>
      <c r="BB121" s="492"/>
      <c r="BC121" s="492"/>
      <c r="BD121" s="492"/>
      <c r="BE121" s="492"/>
      <c r="BF121" s="492"/>
      <c r="BG121" s="492"/>
      <c r="BH121" s="492"/>
      <c r="BI121" s="492"/>
      <c r="BJ121" s="492"/>
      <c r="BK121" s="492"/>
      <c r="BL121" s="492"/>
      <c r="BM121" s="492"/>
      <c r="BN121" s="492"/>
      <c r="BO121" s="492"/>
    </row>
    <row r="122" spans="1:67" s="97" customFormat="1" x14ac:dyDescent="0.35">
      <c r="A122" s="492"/>
      <c r="B122" s="565"/>
      <c r="C122" s="598"/>
      <c r="D122" s="599"/>
      <c r="E122" s="599"/>
      <c r="F122" s="599"/>
      <c r="G122" s="599"/>
      <c r="H122" s="599"/>
      <c r="I122" s="599"/>
      <c r="J122" s="492"/>
      <c r="K122" s="699"/>
      <c r="L122" s="492"/>
      <c r="M122" s="492"/>
      <c r="N122" s="492"/>
      <c r="O122" s="492"/>
      <c r="P122" s="492"/>
      <c r="Q122" s="492"/>
      <c r="R122" s="492"/>
      <c r="S122" s="492"/>
      <c r="T122" s="492"/>
      <c r="U122" s="492"/>
      <c r="V122" s="492"/>
      <c r="W122" s="492"/>
      <c r="X122" s="492"/>
      <c r="Y122" s="492"/>
      <c r="Z122" s="492"/>
      <c r="AA122" s="492"/>
      <c r="AB122" s="492"/>
      <c r="AC122" s="492"/>
      <c r="AD122" s="492"/>
      <c r="AE122" s="492"/>
      <c r="AF122" s="492"/>
      <c r="AG122" s="492"/>
      <c r="AH122" s="492"/>
      <c r="AI122" s="492"/>
      <c r="AJ122" s="492"/>
      <c r="AK122" s="492"/>
      <c r="AL122" s="492"/>
      <c r="AM122" s="492"/>
      <c r="AN122" s="492"/>
      <c r="AO122" s="492"/>
      <c r="AP122" s="492"/>
      <c r="AQ122" s="492"/>
      <c r="AR122" s="492"/>
      <c r="AS122" s="492"/>
      <c r="AT122" s="492"/>
      <c r="AU122" s="492"/>
      <c r="AV122" s="492"/>
      <c r="AW122" s="492"/>
      <c r="AX122" s="492"/>
      <c r="AY122" s="492"/>
      <c r="AZ122" s="492"/>
      <c r="BA122" s="492"/>
      <c r="BB122" s="492"/>
      <c r="BC122" s="492"/>
      <c r="BD122" s="492"/>
      <c r="BE122" s="492"/>
      <c r="BF122" s="492"/>
      <c r="BG122" s="492"/>
      <c r="BH122" s="492"/>
      <c r="BI122" s="492"/>
      <c r="BJ122" s="492"/>
      <c r="BK122" s="492"/>
      <c r="BL122" s="492"/>
      <c r="BM122" s="492"/>
      <c r="BN122" s="492"/>
      <c r="BO122" s="492"/>
    </row>
    <row r="123" spans="1:67" s="97" customFormat="1" x14ac:dyDescent="0.35">
      <c r="A123" s="492"/>
      <c r="B123" s="565"/>
      <c r="C123" s="598"/>
      <c r="D123" s="599"/>
      <c r="E123" s="599"/>
      <c r="F123" s="599"/>
      <c r="G123" s="599"/>
      <c r="H123" s="599"/>
      <c r="I123" s="599"/>
      <c r="J123" s="492"/>
      <c r="K123" s="699"/>
      <c r="L123" s="492"/>
      <c r="M123" s="492"/>
      <c r="N123" s="492"/>
      <c r="O123" s="492"/>
      <c r="P123" s="492"/>
      <c r="Q123" s="492"/>
      <c r="R123" s="492"/>
      <c r="S123" s="492"/>
      <c r="T123" s="492"/>
      <c r="U123" s="492"/>
      <c r="V123" s="492"/>
      <c r="W123" s="492"/>
      <c r="X123" s="492"/>
      <c r="Y123" s="492"/>
      <c r="Z123" s="492"/>
      <c r="AA123" s="492"/>
      <c r="AB123" s="492"/>
      <c r="AC123" s="492"/>
      <c r="AD123" s="492"/>
      <c r="AE123" s="492"/>
      <c r="AF123" s="492"/>
      <c r="AG123" s="492"/>
      <c r="AH123" s="492"/>
      <c r="AI123" s="492"/>
      <c r="AJ123" s="492"/>
      <c r="AK123" s="492"/>
      <c r="AL123" s="492"/>
      <c r="AM123" s="492"/>
      <c r="AN123" s="492"/>
      <c r="AO123" s="492"/>
      <c r="AP123" s="492"/>
      <c r="AQ123" s="492"/>
      <c r="AR123" s="492"/>
      <c r="AS123" s="492"/>
      <c r="AT123" s="492"/>
      <c r="AU123" s="492"/>
      <c r="AV123" s="492"/>
      <c r="AW123" s="492"/>
      <c r="AX123" s="492"/>
      <c r="AY123" s="492"/>
      <c r="AZ123" s="492"/>
      <c r="BA123" s="492"/>
      <c r="BB123" s="492"/>
      <c r="BC123" s="492"/>
      <c r="BD123" s="492"/>
      <c r="BE123" s="492"/>
      <c r="BF123" s="492"/>
      <c r="BG123" s="492"/>
      <c r="BH123" s="492"/>
      <c r="BI123" s="492"/>
      <c r="BJ123" s="492"/>
      <c r="BK123" s="492"/>
      <c r="BL123" s="492"/>
      <c r="BM123" s="492"/>
      <c r="BN123" s="492"/>
      <c r="BO123" s="492"/>
    </row>
    <row r="124" spans="1:67" s="97" customFormat="1" x14ac:dyDescent="0.35">
      <c r="A124" s="492"/>
      <c r="B124" s="565"/>
      <c r="C124" s="598"/>
      <c r="D124" s="599"/>
      <c r="E124" s="599"/>
      <c r="F124" s="599"/>
      <c r="G124" s="599"/>
      <c r="H124" s="599"/>
      <c r="I124" s="599"/>
      <c r="J124" s="492"/>
      <c r="K124" s="699"/>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492"/>
      <c r="AK124" s="492"/>
      <c r="AL124" s="492"/>
      <c r="AM124" s="492"/>
      <c r="AN124" s="492"/>
      <c r="AO124" s="492"/>
      <c r="AP124" s="492"/>
      <c r="AQ124" s="492"/>
      <c r="AR124" s="492"/>
      <c r="AS124" s="492"/>
      <c r="AT124" s="492"/>
      <c r="AU124" s="492"/>
      <c r="AV124" s="492"/>
      <c r="AW124" s="492"/>
      <c r="AX124" s="492"/>
      <c r="AY124" s="492"/>
      <c r="AZ124" s="492"/>
      <c r="BA124" s="492"/>
      <c r="BB124" s="492"/>
      <c r="BC124" s="492"/>
      <c r="BD124" s="492"/>
      <c r="BE124" s="492"/>
      <c r="BF124" s="492"/>
      <c r="BG124" s="492"/>
      <c r="BH124" s="492"/>
      <c r="BI124" s="492"/>
      <c r="BJ124" s="492"/>
      <c r="BK124" s="492"/>
      <c r="BL124" s="492"/>
      <c r="BM124" s="492"/>
      <c r="BN124" s="492"/>
      <c r="BO124" s="492"/>
    </row>
    <row r="125" spans="1:67" s="97" customFormat="1" x14ac:dyDescent="0.35">
      <c r="A125" s="492"/>
      <c r="B125" s="565"/>
      <c r="C125" s="598"/>
      <c r="D125" s="599"/>
      <c r="E125" s="599"/>
      <c r="F125" s="599"/>
      <c r="G125" s="599"/>
      <c r="H125" s="599"/>
      <c r="I125" s="599"/>
      <c r="J125" s="492"/>
      <c r="K125" s="699"/>
      <c r="L125" s="492"/>
      <c r="M125" s="492"/>
      <c r="N125" s="492"/>
      <c r="O125" s="492"/>
      <c r="P125" s="492"/>
      <c r="Q125" s="492"/>
      <c r="R125" s="492"/>
      <c r="S125" s="492"/>
      <c r="T125" s="492"/>
      <c r="U125" s="492"/>
      <c r="V125" s="492"/>
      <c r="W125" s="492"/>
      <c r="X125" s="492"/>
      <c r="Y125" s="492"/>
      <c r="Z125" s="492"/>
      <c r="AA125" s="492"/>
      <c r="AB125" s="492"/>
      <c r="AC125" s="492"/>
      <c r="AD125" s="492"/>
      <c r="AE125" s="492"/>
      <c r="AF125" s="492"/>
      <c r="AG125" s="492"/>
      <c r="AH125" s="492"/>
      <c r="AI125" s="492"/>
      <c r="AJ125" s="492"/>
      <c r="AK125" s="492"/>
      <c r="AL125" s="492"/>
      <c r="AM125" s="492"/>
      <c r="AN125" s="492"/>
      <c r="AO125" s="492"/>
      <c r="AP125" s="492"/>
      <c r="AQ125" s="492"/>
      <c r="AR125" s="492"/>
      <c r="AS125" s="492"/>
      <c r="AT125" s="492"/>
      <c r="AU125" s="492"/>
      <c r="AV125" s="492"/>
      <c r="AW125" s="492"/>
      <c r="AX125" s="492"/>
      <c r="AY125" s="492"/>
      <c r="AZ125" s="492"/>
      <c r="BA125" s="492"/>
      <c r="BB125" s="492"/>
      <c r="BC125" s="492"/>
      <c r="BD125" s="492"/>
      <c r="BE125" s="492"/>
      <c r="BF125" s="492"/>
      <c r="BG125" s="492"/>
      <c r="BH125" s="492"/>
      <c r="BI125" s="492"/>
      <c r="BJ125" s="492"/>
      <c r="BK125" s="492"/>
      <c r="BL125" s="492"/>
      <c r="BM125" s="492"/>
      <c r="BN125" s="492"/>
      <c r="BO125" s="492"/>
    </row>
    <row r="126" spans="1:67" s="97" customFormat="1" x14ac:dyDescent="0.35">
      <c r="A126" s="492"/>
      <c r="B126" s="565"/>
      <c r="C126" s="598"/>
      <c r="D126" s="599"/>
      <c r="E126" s="599"/>
      <c r="F126" s="599"/>
      <c r="G126" s="599"/>
      <c r="H126" s="599"/>
      <c r="I126" s="599"/>
      <c r="J126" s="492"/>
      <c r="K126" s="699"/>
      <c r="L126" s="492"/>
      <c r="M126" s="492"/>
      <c r="N126" s="492"/>
      <c r="O126" s="492"/>
      <c r="P126" s="492"/>
      <c r="Q126" s="492"/>
      <c r="R126" s="492"/>
      <c r="S126" s="492"/>
      <c r="T126" s="492"/>
      <c r="U126" s="492"/>
      <c r="V126" s="492"/>
      <c r="W126" s="492"/>
      <c r="X126" s="492"/>
      <c r="Y126" s="492"/>
      <c r="Z126" s="492"/>
      <c r="AA126" s="492"/>
      <c r="AB126" s="492"/>
      <c r="AC126" s="492"/>
      <c r="AD126" s="492"/>
      <c r="AE126" s="492"/>
      <c r="AF126" s="492"/>
      <c r="AG126" s="492"/>
      <c r="AH126" s="492"/>
      <c r="AI126" s="492"/>
      <c r="AJ126" s="492"/>
      <c r="AK126" s="492"/>
      <c r="AL126" s="492"/>
      <c r="AM126" s="492"/>
      <c r="AN126" s="492"/>
      <c r="AO126" s="492"/>
      <c r="AP126" s="492"/>
      <c r="AQ126" s="492"/>
      <c r="AR126" s="492"/>
      <c r="AS126" s="492"/>
      <c r="AT126" s="492"/>
      <c r="AU126" s="492"/>
      <c r="AV126" s="492"/>
      <c r="AW126" s="492"/>
      <c r="AX126" s="492"/>
      <c r="AY126" s="492"/>
      <c r="AZ126" s="492"/>
      <c r="BA126" s="492"/>
      <c r="BB126" s="492"/>
      <c r="BC126" s="492"/>
      <c r="BD126" s="492"/>
      <c r="BE126" s="492"/>
      <c r="BF126" s="492"/>
      <c r="BG126" s="492"/>
      <c r="BH126" s="492"/>
      <c r="BI126" s="492"/>
      <c r="BJ126" s="492"/>
      <c r="BK126" s="492"/>
      <c r="BL126" s="492"/>
      <c r="BM126" s="492"/>
      <c r="BN126" s="492"/>
      <c r="BO126" s="492"/>
    </row>
    <row r="127" spans="1:67" s="97" customFormat="1" x14ac:dyDescent="0.35">
      <c r="A127" s="492"/>
      <c r="B127" s="565"/>
      <c r="C127" s="598"/>
      <c r="D127" s="599"/>
      <c r="E127" s="599"/>
      <c r="F127" s="599"/>
      <c r="G127" s="599"/>
      <c r="H127" s="599"/>
      <c r="I127" s="599"/>
      <c r="J127" s="492"/>
      <c r="K127" s="699"/>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492"/>
      <c r="AK127" s="492"/>
      <c r="AL127" s="492"/>
      <c r="AM127" s="492"/>
      <c r="AN127" s="492"/>
      <c r="AO127" s="492"/>
      <c r="AP127" s="492"/>
      <c r="AQ127" s="492"/>
      <c r="AR127" s="492"/>
      <c r="AS127" s="492"/>
      <c r="AT127" s="492"/>
      <c r="AU127" s="492"/>
      <c r="AV127" s="492"/>
      <c r="AW127" s="492"/>
      <c r="AX127" s="492"/>
      <c r="AY127" s="492"/>
      <c r="AZ127" s="492"/>
      <c r="BA127" s="492"/>
      <c r="BB127" s="492"/>
      <c r="BC127" s="492"/>
      <c r="BD127" s="492"/>
      <c r="BE127" s="492"/>
      <c r="BF127" s="492"/>
      <c r="BG127" s="492"/>
      <c r="BH127" s="492"/>
      <c r="BI127" s="492"/>
      <c r="BJ127" s="492"/>
      <c r="BK127" s="492"/>
      <c r="BL127" s="492"/>
      <c r="BM127" s="492"/>
      <c r="BN127" s="492"/>
      <c r="BO127" s="492"/>
    </row>
    <row r="128" spans="1:67" s="97" customFormat="1" x14ac:dyDescent="0.35">
      <c r="A128" s="492"/>
      <c r="B128" s="565"/>
      <c r="C128" s="598"/>
      <c r="D128" s="599"/>
      <c r="E128" s="599"/>
      <c r="F128" s="599"/>
      <c r="G128" s="599"/>
      <c r="H128" s="599"/>
      <c r="I128" s="599"/>
      <c r="J128" s="492"/>
      <c r="K128" s="699"/>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492"/>
      <c r="AK128" s="492"/>
      <c r="AL128" s="492"/>
      <c r="AM128" s="492"/>
      <c r="AN128" s="492"/>
      <c r="AO128" s="492"/>
      <c r="AP128" s="492"/>
      <c r="AQ128" s="492"/>
      <c r="AR128" s="492"/>
      <c r="AS128" s="492"/>
      <c r="AT128" s="492"/>
      <c r="AU128" s="492"/>
      <c r="AV128" s="492"/>
      <c r="AW128" s="492"/>
      <c r="AX128" s="492"/>
      <c r="AY128" s="492"/>
      <c r="AZ128" s="492"/>
      <c r="BA128" s="492"/>
      <c r="BB128" s="492"/>
      <c r="BC128" s="492"/>
      <c r="BD128" s="492"/>
      <c r="BE128" s="492"/>
      <c r="BF128" s="492"/>
      <c r="BG128" s="492"/>
      <c r="BH128" s="492"/>
      <c r="BI128" s="492"/>
      <c r="BJ128" s="492"/>
      <c r="BK128" s="492"/>
      <c r="BL128" s="492"/>
      <c r="BM128" s="492"/>
      <c r="BN128" s="492"/>
      <c r="BO128" s="492"/>
    </row>
    <row r="129" spans="2:11" s="97" customFormat="1" x14ac:dyDescent="0.35">
      <c r="B129" s="565"/>
      <c r="C129" s="598"/>
      <c r="D129" s="599"/>
      <c r="E129" s="599"/>
      <c r="F129" s="599"/>
      <c r="G129" s="599"/>
      <c r="H129" s="599"/>
      <c r="I129" s="599"/>
      <c r="J129" s="492"/>
      <c r="K129" s="699"/>
    </row>
    <row r="130" spans="2:11" s="366" customFormat="1" x14ac:dyDescent="0.35">
      <c r="B130" s="613"/>
      <c r="C130" s="630"/>
      <c r="D130" s="631"/>
      <c r="E130" s="631"/>
      <c r="F130" s="631"/>
      <c r="G130" s="631"/>
      <c r="H130" s="631"/>
      <c r="I130" s="631"/>
      <c r="J130" s="569"/>
      <c r="K130" s="706"/>
    </row>
    <row r="131" spans="2:11" s="366" customFormat="1" x14ac:dyDescent="0.35">
      <c r="B131" s="613"/>
      <c r="C131" s="630"/>
      <c r="D131" s="631"/>
      <c r="E131" s="631"/>
      <c r="F131" s="631"/>
      <c r="G131" s="631"/>
      <c r="H131" s="631"/>
      <c r="I131" s="631"/>
      <c r="J131" s="569"/>
      <c r="K131" s="706"/>
    </row>
    <row r="132" spans="2:11" s="366" customFormat="1" x14ac:dyDescent="0.35">
      <c r="B132" s="613"/>
      <c r="C132" s="630"/>
      <c r="D132" s="631"/>
      <c r="E132" s="631"/>
      <c r="F132" s="631"/>
      <c r="G132" s="631"/>
      <c r="H132" s="631"/>
      <c r="I132" s="631"/>
      <c r="J132" s="569"/>
      <c r="K132" s="706"/>
    </row>
    <row r="133" spans="2:11" s="366" customFormat="1" x14ac:dyDescent="0.35">
      <c r="B133" s="613"/>
      <c r="C133" s="630"/>
      <c r="D133" s="631"/>
      <c r="E133" s="631"/>
      <c r="F133" s="631"/>
      <c r="G133" s="631"/>
      <c r="H133" s="631"/>
      <c r="I133" s="631"/>
      <c r="J133" s="569"/>
      <c r="K133" s="706"/>
    </row>
    <row r="134" spans="2:11" s="366" customFormat="1" x14ac:dyDescent="0.35">
      <c r="B134" s="613"/>
      <c r="C134" s="630"/>
      <c r="D134" s="631"/>
      <c r="E134" s="631"/>
      <c r="F134" s="631"/>
      <c r="G134" s="631"/>
      <c r="H134" s="631"/>
      <c r="I134" s="631"/>
      <c r="J134" s="569"/>
      <c r="K134" s="706"/>
    </row>
    <row r="135" spans="2:11" s="366" customFormat="1" x14ac:dyDescent="0.35">
      <c r="B135" s="613"/>
      <c r="C135" s="630"/>
      <c r="D135" s="631"/>
      <c r="E135" s="631"/>
      <c r="F135" s="631"/>
      <c r="G135" s="631"/>
      <c r="H135" s="631"/>
      <c r="I135" s="631"/>
      <c r="J135" s="569"/>
      <c r="K135" s="706"/>
    </row>
    <row r="136" spans="2:11" s="366" customFormat="1" x14ac:dyDescent="0.35">
      <c r="B136" s="613"/>
      <c r="C136" s="630"/>
      <c r="D136" s="631"/>
      <c r="E136" s="631"/>
      <c r="F136" s="631"/>
      <c r="G136" s="631"/>
      <c r="H136" s="631"/>
      <c r="I136" s="631"/>
      <c r="J136" s="569"/>
      <c r="K136" s="706"/>
    </row>
    <row r="137" spans="2:11" s="366" customFormat="1" x14ac:dyDescent="0.35">
      <c r="B137" s="613"/>
      <c r="C137" s="630"/>
      <c r="D137" s="631"/>
      <c r="E137" s="631"/>
      <c r="F137" s="631"/>
      <c r="G137" s="631"/>
      <c r="H137" s="631"/>
      <c r="I137" s="631"/>
      <c r="J137" s="569"/>
      <c r="K137" s="706"/>
    </row>
    <row r="138" spans="2:11" s="366" customFormat="1" x14ac:dyDescent="0.35">
      <c r="B138" s="613"/>
      <c r="C138" s="630"/>
      <c r="D138" s="631"/>
      <c r="E138" s="631"/>
      <c r="F138" s="631"/>
      <c r="G138" s="631"/>
      <c r="H138" s="631"/>
      <c r="I138" s="631"/>
      <c r="J138" s="569"/>
      <c r="K138" s="706"/>
    </row>
    <row r="139" spans="2:11" s="366" customFormat="1" x14ac:dyDescent="0.35">
      <c r="B139" s="613"/>
      <c r="C139" s="630"/>
      <c r="D139" s="631"/>
      <c r="E139" s="631"/>
      <c r="F139" s="631"/>
      <c r="G139" s="631"/>
      <c r="H139" s="631"/>
      <c r="I139" s="631"/>
      <c r="J139" s="569"/>
      <c r="K139" s="706"/>
    </row>
    <row r="140" spans="2:11" s="366" customFormat="1" x14ac:dyDescent="0.35">
      <c r="B140" s="613"/>
      <c r="C140" s="630"/>
      <c r="D140" s="631"/>
      <c r="E140" s="631"/>
      <c r="F140" s="631"/>
      <c r="G140" s="631"/>
      <c r="H140" s="631"/>
      <c r="I140" s="631"/>
      <c r="J140" s="569"/>
      <c r="K140" s="706"/>
    </row>
    <row r="141" spans="2:11" s="366" customFormat="1" x14ac:dyDescent="0.35">
      <c r="B141" s="613"/>
      <c r="C141" s="630"/>
      <c r="D141" s="631"/>
      <c r="E141" s="631"/>
      <c r="F141" s="631"/>
      <c r="G141" s="631"/>
      <c r="H141" s="631"/>
      <c r="I141" s="631"/>
      <c r="J141" s="569"/>
      <c r="K141" s="706"/>
    </row>
    <row r="142" spans="2:11" s="366" customFormat="1" x14ac:dyDescent="0.35">
      <c r="B142" s="613"/>
      <c r="C142" s="630"/>
      <c r="D142" s="631"/>
      <c r="E142" s="631"/>
      <c r="F142" s="631"/>
      <c r="G142" s="631"/>
      <c r="H142" s="631"/>
      <c r="I142" s="631"/>
      <c r="J142" s="569"/>
      <c r="K142" s="706"/>
    </row>
    <row r="143" spans="2:11" s="366" customFormat="1" x14ac:dyDescent="0.35">
      <c r="B143" s="613"/>
      <c r="C143" s="630"/>
      <c r="D143" s="631"/>
      <c r="E143" s="631"/>
      <c r="F143" s="631"/>
      <c r="G143" s="631"/>
      <c r="H143" s="631"/>
      <c r="I143" s="631"/>
      <c r="J143" s="569"/>
      <c r="K143" s="706"/>
    </row>
    <row r="144" spans="2:11" s="366" customFormat="1" x14ac:dyDescent="0.35">
      <c r="B144" s="613"/>
      <c r="C144" s="630"/>
      <c r="D144" s="631"/>
      <c r="E144" s="631"/>
      <c r="F144" s="631"/>
      <c r="G144" s="631"/>
      <c r="H144" s="631"/>
      <c r="I144" s="631"/>
      <c r="J144" s="569"/>
      <c r="K144" s="706"/>
    </row>
    <row r="145" spans="2:11" s="366" customFormat="1" x14ac:dyDescent="0.35">
      <c r="B145" s="613"/>
      <c r="C145" s="630"/>
      <c r="D145" s="631"/>
      <c r="E145" s="631"/>
      <c r="F145" s="631"/>
      <c r="G145" s="631"/>
      <c r="H145" s="631"/>
      <c r="I145" s="631"/>
      <c r="J145" s="569"/>
      <c r="K145" s="706"/>
    </row>
    <row r="146" spans="2:11" s="366" customFormat="1" x14ac:dyDescent="0.35">
      <c r="B146" s="613"/>
      <c r="C146" s="630"/>
      <c r="D146" s="631"/>
      <c r="E146" s="631"/>
      <c r="F146" s="631"/>
      <c r="G146" s="631"/>
      <c r="H146" s="631"/>
      <c r="I146" s="631"/>
      <c r="J146" s="569"/>
      <c r="K146" s="706"/>
    </row>
    <row r="147" spans="2:11" s="366" customFormat="1" x14ac:dyDescent="0.35">
      <c r="B147" s="613"/>
      <c r="C147" s="630"/>
      <c r="D147" s="631"/>
      <c r="E147" s="631"/>
      <c r="F147" s="631"/>
      <c r="G147" s="631"/>
      <c r="H147" s="631"/>
      <c r="I147" s="631"/>
      <c r="J147" s="569"/>
      <c r="K147" s="706"/>
    </row>
    <row r="148" spans="2:11" s="366" customFormat="1" x14ac:dyDescent="0.35">
      <c r="B148" s="613"/>
      <c r="C148" s="630"/>
      <c r="D148" s="631"/>
      <c r="E148" s="631"/>
      <c r="F148" s="631"/>
      <c r="G148" s="631"/>
      <c r="H148" s="631"/>
      <c r="I148" s="631"/>
      <c r="J148" s="569"/>
      <c r="K148" s="706"/>
    </row>
    <row r="149" spans="2:11" s="366" customFormat="1" x14ac:dyDescent="0.35">
      <c r="B149" s="613"/>
      <c r="C149" s="630"/>
      <c r="D149" s="631"/>
      <c r="E149" s="631"/>
      <c r="F149" s="631"/>
      <c r="G149" s="631"/>
      <c r="H149" s="631"/>
      <c r="I149" s="631"/>
      <c r="J149" s="569"/>
      <c r="K149" s="706"/>
    </row>
    <row r="150" spans="2:11" s="366" customFormat="1" x14ac:dyDescent="0.35">
      <c r="B150" s="613"/>
      <c r="C150" s="630"/>
      <c r="D150" s="631"/>
      <c r="E150" s="631"/>
      <c r="F150" s="631"/>
      <c r="G150" s="631"/>
      <c r="H150" s="631"/>
      <c r="I150" s="631"/>
      <c r="J150" s="569"/>
      <c r="K150" s="706"/>
    </row>
    <row r="151" spans="2:11" s="366" customFormat="1" x14ac:dyDescent="0.35">
      <c r="B151" s="613"/>
      <c r="C151" s="630"/>
      <c r="D151" s="631"/>
      <c r="E151" s="631"/>
      <c r="F151" s="631"/>
      <c r="G151" s="631"/>
      <c r="H151" s="631"/>
      <c r="I151" s="631"/>
      <c r="J151" s="569"/>
      <c r="K151" s="706"/>
    </row>
    <row r="152" spans="2:11" s="366" customFormat="1" x14ac:dyDescent="0.35">
      <c r="B152" s="613"/>
      <c r="C152" s="630"/>
      <c r="D152" s="631"/>
      <c r="E152" s="631"/>
      <c r="F152" s="631"/>
      <c r="G152" s="631"/>
      <c r="H152" s="631"/>
      <c r="I152" s="631"/>
      <c r="J152" s="569"/>
      <c r="K152" s="706"/>
    </row>
    <row r="153" spans="2:11" s="366" customFormat="1" x14ac:dyDescent="0.35">
      <c r="B153" s="613"/>
      <c r="C153" s="630"/>
      <c r="D153" s="631"/>
      <c r="E153" s="631"/>
      <c r="F153" s="631"/>
      <c r="G153" s="631"/>
      <c r="H153" s="631"/>
      <c r="I153" s="631"/>
      <c r="J153" s="569"/>
      <c r="K153" s="706"/>
    </row>
    <row r="154" spans="2:11" s="366" customFormat="1" x14ac:dyDescent="0.35">
      <c r="B154" s="613"/>
      <c r="C154" s="630"/>
      <c r="D154" s="631"/>
      <c r="E154" s="631"/>
      <c r="F154" s="631"/>
      <c r="G154" s="631"/>
      <c r="H154" s="631"/>
      <c r="I154" s="631"/>
      <c r="J154" s="569"/>
      <c r="K154" s="706"/>
    </row>
    <row r="155" spans="2:11" s="366" customFormat="1" x14ac:dyDescent="0.35">
      <c r="B155" s="613"/>
      <c r="C155" s="630"/>
      <c r="D155" s="631"/>
      <c r="E155" s="631"/>
      <c r="F155" s="631"/>
      <c r="G155" s="631"/>
      <c r="H155" s="631"/>
      <c r="I155" s="631"/>
      <c r="J155" s="569"/>
      <c r="K155" s="706"/>
    </row>
    <row r="156" spans="2:11" s="366" customFormat="1" x14ac:dyDescent="0.35">
      <c r="B156" s="613"/>
      <c r="C156" s="630"/>
      <c r="D156" s="631"/>
      <c r="E156" s="631"/>
      <c r="F156" s="631"/>
      <c r="G156" s="631"/>
      <c r="H156" s="631"/>
      <c r="I156" s="631"/>
      <c r="J156" s="569"/>
      <c r="K156" s="706"/>
    </row>
    <row r="157" spans="2:11" s="366" customFormat="1" x14ac:dyDescent="0.35">
      <c r="B157" s="613"/>
      <c r="C157" s="630"/>
      <c r="D157" s="631"/>
      <c r="E157" s="631"/>
      <c r="F157" s="631"/>
      <c r="G157" s="631"/>
      <c r="H157" s="631"/>
      <c r="I157" s="631"/>
      <c r="J157" s="569"/>
      <c r="K157" s="706"/>
    </row>
    <row r="158" spans="2:11" s="366" customFormat="1" x14ac:dyDescent="0.35">
      <c r="B158" s="613"/>
      <c r="C158" s="630"/>
      <c r="D158" s="631"/>
      <c r="E158" s="631"/>
      <c r="F158" s="631"/>
      <c r="G158" s="631"/>
      <c r="H158" s="631"/>
      <c r="I158" s="631"/>
      <c r="J158" s="569"/>
      <c r="K158" s="706"/>
    </row>
    <row r="159" spans="2:11" s="366" customFormat="1" x14ac:dyDescent="0.35">
      <c r="B159" s="613"/>
      <c r="C159" s="630"/>
      <c r="D159" s="631"/>
      <c r="E159" s="631"/>
      <c r="F159" s="631"/>
      <c r="G159" s="631"/>
      <c r="H159" s="631"/>
      <c r="I159" s="631"/>
      <c r="J159" s="569"/>
      <c r="K159" s="706"/>
    </row>
    <row r="160" spans="2:11" s="366" customFormat="1" x14ac:dyDescent="0.35">
      <c r="B160" s="613"/>
      <c r="C160" s="630"/>
      <c r="D160" s="631"/>
      <c r="E160" s="631"/>
      <c r="F160" s="631"/>
      <c r="G160" s="631"/>
      <c r="H160" s="631"/>
      <c r="I160" s="631"/>
      <c r="J160" s="569"/>
      <c r="K160" s="706"/>
    </row>
    <row r="161" spans="2:11" s="366" customFormat="1" x14ac:dyDescent="0.35">
      <c r="B161" s="613"/>
      <c r="C161" s="630"/>
      <c r="D161" s="631"/>
      <c r="E161" s="631"/>
      <c r="F161" s="631"/>
      <c r="G161" s="631"/>
      <c r="H161" s="631"/>
      <c r="I161" s="631"/>
      <c r="J161" s="569"/>
      <c r="K161" s="706"/>
    </row>
    <row r="162" spans="2:11" s="366" customFormat="1" x14ac:dyDescent="0.35">
      <c r="B162" s="613"/>
      <c r="C162" s="630"/>
      <c r="D162" s="631"/>
      <c r="E162" s="631"/>
      <c r="F162" s="631"/>
      <c r="G162" s="631"/>
      <c r="H162" s="631"/>
      <c r="I162" s="631"/>
      <c r="J162" s="569"/>
      <c r="K162" s="706"/>
    </row>
    <row r="163" spans="2:11" s="366" customFormat="1" x14ac:dyDescent="0.35">
      <c r="B163" s="613"/>
      <c r="C163" s="630"/>
      <c r="D163" s="631"/>
      <c r="E163" s="631"/>
      <c r="F163" s="631"/>
      <c r="G163" s="631"/>
      <c r="H163" s="631"/>
      <c r="I163" s="631"/>
      <c r="J163" s="569"/>
      <c r="K163" s="706"/>
    </row>
    <row r="164" spans="2:11" s="366" customFormat="1" x14ac:dyDescent="0.35">
      <c r="B164" s="613"/>
      <c r="C164" s="630"/>
      <c r="D164" s="631"/>
      <c r="E164" s="631"/>
      <c r="F164" s="631"/>
      <c r="G164" s="631"/>
      <c r="H164" s="631"/>
      <c r="I164" s="631"/>
      <c r="J164" s="569"/>
      <c r="K164" s="706"/>
    </row>
    <row r="165" spans="2:11" s="366" customFormat="1" x14ac:dyDescent="0.35">
      <c r="B165" s="613"/>
      <c r="C165" s="630"/>
      <c r="D165" s="631"/>
      <c r="E165" s="631"/>
      <c r="F165" s="631"/>
      <c r="G165" s="631"/>
      <c r="H165" s="631"/>
      <c r="I165" s="631"/>
      <c r="J165" s="569"/>
      <c r="K165" s="706"/>
    </row>
    <row r="166" spans="2:11" s="366" customFormat="1" x14ac:dyDescent="0.35">
      <c r="B166" s="613"/>
      <c r="C166" s="630"/>
      <c r="D166" s="631"/>
      <c r="E166" s="631"/>
      <c r="F166" s="631"/>
      <c r="G166" s="631"/>
      <c r="H166" s="631"/>
      <c r="I166" s="631"/>
      <c r="J166" s="569"/>
      <c r="K166" s="706"/>
    </row>
    <row r="167" spans="2:11" s="366" customFormat="1" x14ac:dyDescent="0.35">
      <c r="B167" s="613"/>
      <c r="C167" s="630"/>
      <c r="D167" s="631"/>
      <c r="E167" s="631"/>
      <c r="F167" s="631"/>
      <c r="G167" s="631"/>
      <c r="H167" s="631"/>
      <c r="I167" s="631"/>
      <c r="J167" s="569"/>
      <c r="K167" s="706"/>
    </row>
    <row r="168" spans="2:11" s="366" customFormat="1" x14ac:dyDescent="0.35">
      <c r="B168" s="613"/>
      <c r="C168" s="630"/>
      <c r="D168" s="631"/>
      <c r="E168" s="631"/>
      <c r="F168" s="631"/>
      <c r="G168" s="631"/>
      <c r="H168" s="631"/>
      <c r="I168" s="631"/>
      <c r="J168" s="569"/>
      <c r="K168" s="706"/>
    </row>
    <row r="169" spans="2:11" s="366" customFormat="1" x14ac:dyDescent="0.35">
      <c r="B169" s="613"/>
      <c r="C169" s="630"/>
      <c r="D169" s="631"/>
      <c r="E169" s="631"/>
      <c r="F169" s="631"/>
      <c r="G169" s="631"/>
      <c r="H169" s="631"/>
      <c r="I169" s="631"/>
      <c r="J169" s="569"/>
      <c r="K169" s="706"/>
    </row>
    <row r="170" spans="2:11" s="366" customFormat="1" x14ac:dyDescent="0.35">
      <c r="B170" s="613"/>
      <c r="C170" s="630"/>
      <c r="D170" s="631"/>
      <c r="E170" s="631"/>
      <c r="F170" s="631"/>
      <c r="G170" s="631"/>
      <c r="H170" s="631"/>
      <c r="I170" s="631"/>
      <c r="J170" s="569"/>
      <c r="K170" s="706"/>
    </row>
    <row r="171" spans="2:11" s="366" customFormat="1" x14ac:dyDescent="0.35">
      <c r="B171" s="613"/>
      <c r="C171" s="630"/>
      <c r="D171" s="631"/>
      <c r="E171" s="631"/>
      <c r="F171" s="631"/>
      <c r="G171" s="631"/>
      <c r="H171" s="631"/>
      <c r="I171" s="631"/>
      <c r="J171" s="569"/>
      <c r="K171" s="706"/>
    </row>
    <row r="172" spans="2:11" s="366" customFormat="1" x14ac:dyDescent="0.35">
      <c r="B172" s="613"/>
      <c r="C172" s="630"/>
      <c r="D172" s="631"/>
      <c r="E172" s="631"/>
      <c r="F172" s="631"/>
      <c r="G172" s="631"/>
      <c r="H172" s="631"/>
      <c r="I172" s="631"/>
      <c r="J172" s="569"/>
      <c r="K172" s="706"/>
    </row>
    <row r="173" spans="2:11" s="366" customFormat="1" x14ac:dyDescent="0.35">
      <c r="B173" s="613"/>
      <c r="C173" s="630"/>
      <c r="D173" s="631"/>
      <c r="E173" s="631"/>
      <c r="F173" s="631"/>
      <c r="G173" s="631"/>
      <c r="H173" s="631"/>
      <c r="I173" s="631"/>
      <c r="J173" s="569"/>
      <c r="K173" s="706"/>
    </row>
    <row r="174" spans="2:11" s="366" customFormat="1" x14ac:dyDescent="0.35">
      <c r="B174" s="613"/>
      <c r="C174" s="630"/>
      <c r="D174" s="631"/>
      <c r="E174" s="631"/>
      <c r="F174" s="631"/>
      <c r="G174" s="631"/>
      <c r="H174" s="631"/>
      <c r="I174" s="631"/>
      <c r="J174" s="569"/>
      <c r="K174" s="706"/>
    </row>
    <row r="175" spans="2:11" s="366" customFormat="1" x14ac:dyDescent="0.35">
      <c r="B175" s="613"/>
      <c r="C175" s="630"/>
      <c r="D175" s="631"/>
      <c r="E175" s="631"/>
      <c r="F175" s="631"/>
      <c r="G175" s="631"/>
      <c r="H175" s="631"/>
      <c r="I175" s="631"/>
      <c r="J175" s="569"/>
      <c r="K175" s="706"/>
    </row>
    <row r="176" spans="2:11" s="366" customFormat="1" x14ac:dyDescent="0.35">
      <c r="B176" s="613"/>
      <c r="C176" s="630"/>
      <c r="D176" s="631"/>
      <c r="E176" s="631"/>
      <c r="F176" s="631"/>
      <c r="G176" s="631"/>
      <c r="H176" s="631"/>
      <c r="I176" s="631"/>
      <c r="J176" s="569"/>
      <c r="K176" s="706"/>
    </row>
    <row r="177" spans="2:11" s="366" customFormat="1" x14ac:dyDescent="0.35">
      <c r="B177" s="613"/>
      <c r="C177" s="630"/>
      <c r="D177" s="631"/>
      <c r="E177" s="631"/>
      <c r="F177" s="631"/>
      <c r="G177" s="631"/>
      <c r="H177" s="631"/>
      <c r="I177" s="631"/>
      <c r="J177" s="569"/>
      <c r="K177" s="706"/>
    </row>
    <row r="178" spans="2:11" s="366" customFormat="1" x14ac:dyDescent="0.35">
      <c r="B178" s="613"/>
      <c r="C178" s="630"/>
      <c r="D178" s="631"/>
      <c r="E178" s="631"/>
      <c r="F178" s="631"/>
      <c r="G178" s="631"/>
      <c r="H178" s="631"/>
      <c r="I178" s="631"/>
      <c r="J178" s="569"/>
      <c r="K178" s="706"/>
    </row>
    <row r="179" spans="2:11" s="366" customFormat="1" x14ac:dyDescent="0.35">
      <c r="B179" s="613"/>
      <c r="C179" s="630"/>
      <c r="D179" s="631"/>
      <c r="E179" s="631"/>
      <c r="F179" s="631"/>
      <c r="G179" s="631"/>
      <c r="H179" s="631"/>
      <c r="I179" s="631"/>
      <c r="J179" s="569"/>
      <c r="K179" s="706"/>
    </row>
    <row r="180" spans="2:11" s="366" customFormat="1" x14ac:dyDescent="0.35">
      <c r="B180" s="613"/>
      <c r="C180" s="630"/>
      <c r="D180" s="631"/>
      <c r="E180" s="631"/>
      <c r="F180" s="631"/>
      <c r="G180" s="631"/>
      <c r="H180" s="631"/>
      <c r="I180" s="631"/>
      <c r="J180" s="569"/>
      <c r="K180" s="706"/>
    </row>
    <row r="181" spans="2:11" s="366" customFormat="1" x14ac:dyDescent="0.35">
      <c r="B181" s="613"/>
      <c r="C181" s="630"/>
      <c r="D181" s="631"/>
      <c r="E181" s="631"/>
      <c r="F181" s="631"/>
      <c r="G181" s="631"/>
      <c r="H181" s="631"/>
      <c r="I181" s="631"/>
      <c r="J181" s="569"/>
      <c r="K181" s="706"/>
    </row>
    <row r="182" spans="2:11" s="366" customFormat="1" x14ac:dyDescent="0.35">
      <c r="B182" s="613"/>
      <c r="C182" s="630"/>
      <c r="D182" s="631"/>
      <c r="E182" s="631"/>
      <c r="F182" s="631"/>
      <c r="G182" s="631"/>
      <c r="H182" s="631"/>
      <c r="I182" s="631"/>
      <c r="J182" s="569"/>
      <c r="K182" s="706"/>
    </row>
    <row r="183" spans="2:11" s="366" customFormat="1" x14ac:dyDescent="0.35">
      <c r="B183" s="613"/>
      <c r="C183" s="630"/>
      <c r="D183" s="631"/>
      <c r="E183" s="631"/>
      <c r="F183" s="631"/>
      <c r="G183" s="631"/>
      <c r="H183" s="631"/>
      <c r="I183" s="631"/>
      <c r="J183" s="569"/>
      <c r="K183" s="706"/>
    </row>
    <row r="184" spans="2:11" s="366" customFormat="1" x14ac:dyDescent="0.35">
      <c r="B184" s="613"/>
      <c r="C184" s="630"/>
      <c r="D184" s="631"/>
      <c r="E184" s="631"/>
      <c r="F184" s="631"/>
      <c r="G184" s="631"/>
      <c r="H184" s="631"/>
      <c r="I184" s="631"/>
      <c r="J184" s="569"/>
      <c r="K184" s="706"/>
    </row>
    <row r="185" spans="2:11" s="366" customFormat="1" x14ac:dyDescent="0.35">
      <c r="B185" s="613"/>
      <c r="C185" s="630"/>
      <c r="D185" s="631"/>
      <c r="E185" s="631"/>
      <c r="F185" s="631"/>
      <c r="G185" s="631"/>
      <c r="H185" s="631"/>
      <c r="I185" s="631"/>
      <c r="J185" s="569"/>
      <c r="K185" s="706"/>
    </row>
    <row r="186" spans="2:11" s="366" customFormat="1" x14ac:dyDescent="0.35">
      <c r="B186" s="613"/>
      <c r="C186" s="630"/>
      <c r="D186" s="631"/>
      <c r="E186" s="631"/>
      <c r="F186" s="631"/>
      <c r="G186" s="631"/>
      <c r="H186" s="631"/>
      <c r="I186" s="631"/>
      <c r="J186" s="569"/>
      <c r="K186" s="706"/>
    </row>
    <row r="187" spans="2:11" s="366" customFormat="1" x14ac:dyDescent="0.35">
      <c r="B187" s="613"/>
      <c r="C187" s="630"/>
      <c r="D187" s="631"/>
      <c r="E187" s="631"/>
      <c r="F187" s="631"/>
      <c r="G187" s="631"/>
      <c r="H187" s="631"/>
      <c r="I187" s="631"/>
      <c r="J187" s="569"/>
      <c r="K187" s="706"/>
    </row>
    <row r="188" spans="2:11" s="366" customFormat="1" x14ac:dyDescent="0.35">
      <c r="B188" s="613"/>
      <c r="C188" s="630"/>
      <c r="D188" s="631"/>
      <c r="E188" s="631"/>
      <c r="F188" s="631"/>
      <c r="G188" s="631"/>
      <c r="H188" s="631"/>
      <c r="I188" s="631"/>
      <c r="J188" s="569"/>
      <c r="K188" s="706"/>
    </row>
    <row r="189" spans="2:11" s="366" customFormat="1" x14ac:dyDescent="0.35">
      <c r="B189" s="613"/>
      <c r="C189" s="630"/>
      <c r="D189" s="631"/>
      <c r="E189" s="631"/>
      <c r="F189" s="631"/>
      <c r="G189" s="631"/>
      <c r="H189" s="631"/>
      <c r="I189" s="631"/>
      <c r="J189" s="569"/>
      <c r="K189" s="706"/>
    </row>
    <row r="190" spans="2:11" s="366" customFormat="1" x14ac:dyDescent="0.35">
      <c r="B190" s="613"/>
      <c r="C190" s="630"/>
      <c r="D190" s="631"/>
      <c r="E190" s="631"/>
      <c r="F190" s="631"/>
      <c r="G190" s="631"/>
      <c r="H190" s="631"/>
      <c r="I190" s="631"/>
      <c r="J190" s="569"/>
      <c r="K190" s="706"/>
    </row>
    <row r="191" spans="2:11" s="366" customFormat="1" x14ac:dyDescent="0.35">
      <c r="B191" s="613"/>
      <c r="C191" s="630"/>
      <c r="D191" s="631"/>
      <c r="E191" s="631"/>
      <c r="F191" s="631"/>
      <c r="G191" s="631"/>
      <c r="H191" s="631"/>
      <c r="I191" s="631"/>
      <c r="J191" s="569"/>
      <c r="K191" s="706"/>
    </row>
    <row r="192" spans="2:11" s="366" customFormat="1" x14ac:dyDescent="0.35">
      <c r="B192" s="613"/>
      <c r="C192" s="630"/>
      <c r="D192" s="631"/>
      <c r="E192" s="631"/>
      <c r="F192" s="631"/>
      <c r="G192" s="631"/>
      <c r="H192" s="631"/>
      <c r="I192" s="631"/>
      <c r="J192" s="569"/>
      <c r="K192" s="706"/>
    </row>
    <row r="193" spans="2:11" s="366" customFormat="1" x14ac:dyDescent="0.35">
      <c r="B193" s="613"/>
      <c r="C193" s="630"/>
      <c r="D193" s="631"/>
      <c r="E193" s="631"/>
      <c r="F193" s="631"/>
      <c r="G193" s="631"/>
      <c r="H193" s="631"/>
      <c r="I193" s="631"/>
      <c r="J193" s="569"/>
      <c r="K193" s="706"/>
    </row>
    <row r="194" spans="2:11" s="366" customFormat="1" x14ac:dyDescent="0.35">
      <c r="B194" s="613"/>
      <c r="C194" s="630"/>
      <c r="D194" s="631"/>
      <c r="E194" s="631"/>
      <c r="F194" s="631"/>
      <c r="G194" s="631"/>
      <c r="H194" s="631"/>
      <c r="I194" s="631"/>
      <c r="J194" s="569"/>
      <c r="K194" s="706"/>
    </row>
    <row r="195" spans="2:11" s="366" customFormat="1" x14ac:dyDescent="0.35">
      <c r="B195" s="613"/>
      <c r="C195" s="630"/>
      <c r="D195" s="631"/>
      <c r="E195" s="631"/>
      <c r="F195" s="631"/>
      <c r="G195" s="631"/>
      <c r="H195" s="631"/>
      <c r="I195" s="631"/>
      <c r="J195" s="569"/>
      <c r="K195" s="706"/>
    </row>
    <row r="196" spans="2:11" s="366" customFormat="1" x14ac:dyDescent="0.35">
      <c r="B196" s="613"/>
      <c r="C196" s="630"/>
      <c r="D196" s="631"/>
      <c r="E196" s="631"/>
      <c r="F196" s="631"/>
      <c r="G196" s="631"/>
      <c r="H196" s="631"/>
      <c r="I196" s="631"/>
      <c r="J196" s="569"/>
      <c r="K196" s="706"/>
    </row>
    <row r="197" spans="2:11" s="366" customFormat="1" x14ac:dyDescent="0.35">
      <c r="B197" s="613"/>
      <c r="C197" s="630"/>
      <c r="D197" s="631"/>
      <c r="E197" s="631"/>
      <c r="F197" s="631"/>
      <c r="G197" s="631"/>
      <c r="H197" s="631"/>
      <c r="I197" s="631"/>
      <c r="J197" s="569"/>
      <c r="K197" s="706"/>
    </row>
    <row r="198" spans="2:11" s="366" customFormat="1" x14ac:dyDescent="0.35">
      <c r="B198" s="613"/>
      <c r="C198" s="630"/>
      <c r="D198" s="631"/>
      <c r="E198" s="631"/>
      <c r="F198" s="631"/>
      <c r="G198" s="631"/>
      <c r="H198" s="631"/>
      <c r="I198" s="631"/>
      <c r="J198" s="569"/>
      <c r="K198" s="706"/>
    </row>
    <row r="199" spans="2:11" s="366" customFormat="1" x14ac:dyDescent="0.35">
      <c r="B199" s="613"/>
      <c r="C199" s="630"/>
      <c r="D199" s="631"/>
      <c r="E199" s="631"/>
      <c r="F199" s="631"/>
      <c r="G199" s="631"/>
      <c r="H199" s="631"/>
      <c r="I199" s="631"/>
      <c r="J199" s="569"/>
      <c r="K199" s="706"/>
    </row>
    <row r="200" spans="2:11" s="366" customFormat="1" x14ac:dyDescent="0.35">
      <c r="B200" s="613"/>
      <c r="C200" s="630"/>
      <c r="D200" s="631"/>
      <c r="E200" s="631"/>
      <c r="F200" s="631"/>
      <c r="G200" s="631"/>
      <c r="H200" s="631"/>
      <c r="I200" s="631"/>
      <c r="J200" s="569"/>
      <c r="K200" s="706"/>
    </row>
    <row r="201" spans="2:11" s="366" customFormat="1" x14ac:dyDescent="0.35">
      <c r="B201" s="613"/>
      <c r="C201" s="630"/>
      <c r="D201" s="631"/>
      <c r="E201" s="631"/>
      <c r="F201" s="631"/>
      <c r="G201" s="631"/>
      <c r="H201" s="631"/>
      <c r="I201" s="631"/>
      <c r="J201" s="569"/>
      <c r="K201" s="706"/>
    </row>
    <row r="202" spans="2:11" s="366" customFormat="1" x14ac:dyDescent="0.35">
      <c r="B202" s="613"/>
      <c r="C202" s="630"/>
      <c r="D202" s="631"/>
      <c r="E202" s="631"/>
      <c r="F202" s="631"/>
      <c r="G202" s="631"/>
      <c r="H202" s="631"/>
      <c r="I202" s="631"/>
      <c r="J202" s="569"/>
      <c r="K202" s="706"/>
    </row>
    <row r="203" spans="2:11" s="366" customFormat="1" x14ac:dyDescent="0.35">
      <c r="B203" s="613"/>
      <c r="C203" s="630"/>
      <c r="D203" s="631"/>
      <c r="E203" s="631"/>
      <c r="F203" s="631"/>
      <c r="G203" s="631"/>
      <c r="H203" s="631"/>
      <c r="I203" s="631"/>
      <c r="J203" s="569"/>
      <c r="K203" s="706"/>
    </row>
    <row r="204" spans="2:11" s="366" customFormat="1" x14ac:dyDescent="0.35">
      <c r="B204" s="613"/>
      <c r="C204" s="630"/>
      <c r="D204" s="631"/>
      <c r="E204" s="631"/>
      <c r="F204" s="631"/>
      <c r="G204" s="631"/>
      <c r="H204" s="631"/>
      <c r="I204" s="631"/>
      <c r="J204" s="569"/>
      <c r="K204" s="706"/>
    </row>
    <row r="205" spans="2:11" s="366" customFormat="1" x14ac:dyDescent="0.35">
      <c r="B205" s="613"/>
      <c r="C205" s="630"/>
      <c r="D205" s="631"/>
      <c r="E205" s="631"/>
      <c r="F205" s="631"/>
      <c r="G205" s="631"/>
      <c r="H205" s="631"/>
      <c r="I205" s="631"/>
      <c r="J205" s="569"/>
      <c r="K205" s="706"/>
    </row>
    <row r="206" spans="2:11" s="366" customFormat="1" x14ac:dyDescent="0.35">
      <c r="B206" s="613"/>
      <c r="C206" s="630"/>
      <c r="D206" s="631"/>
      <c r="E206" s="631"/>
      <c r="F206" s="631"/>
      <c r="G206" s="631"/>
      <c r="H206" s="631"/>
      <c r="I206" s="631"/>
      <c r="J206" s="569"/>
      <c r="K206" s="706"/>
    </row>
    <row r="207" spans="2:11" s="366" customFormat="1" x14ac:dyDescent="0.35">
      <c r="B207" s="613"/>
      <c r="C207" s="630"/>
      <c r="D207" s="631"/>
      <c r="E207" s="631"/>
      <c r="F207" s="631"/>
      <c r="G207" s="631"/>
      <c r="H207" s="631"/>
      <c r="I207" s="631"/>
      <c r="J207" s="569"/>
      <c r="K207" s="706"/>
    </row>
    <row r="208" spans="2:11" s="366" customFormat="1" x14ac:dyDescent="0.35">
      <c r="B208" s="613"/>
      <c r="C208" s="630"/>
      <c r="D208" s="631"/>
      <c r="E208" s="631"/>
      <c r="F208" s="631"/>
      <c r="G208" s="631"/>
      <c r="H208" s="631"/>
      <c r="I208" s="631"/>
      <c r="J208" s="569"/>
      <c r="K208" s="706"/>
    </row>
    <row r="209" spans="2:11" s="366" customFormat="1" x14ac:dyDescent="0.35">
      <c r="B209" s="613"/>
      <c r="C209" s="630"/>
      <c r="D209" s="631"/>
      <c r="E209" s="631"/>
      <c r="F209" s="631"/>
      <c r="G209" s="631"/>
      <c r="H209" s="631"/>
      <c r="I209" s="631"/>
      <c r="J209" s="569"/>
      <c r="K209" s="706"/>
    </row>
    <row r="210" spans="2:11" s="366" customFormat="1" x14ac:dyDescent="0.35">
      <c r="B210" s="613"/>
      <c r="C210" s="630"/>
      <c r="D210" s="631"/>
      <c r="E210" s="631"/>
      <c r="F210" s="631"/>
      <c r="G210" s="631"/>
      <c r="H210" s="631"/>
      <c r="I210" s="631"/>
      <c r="J210" s="569"/>
      <c r="K210" s="706"/>
    </row>
    <row r="211" spans="2:11" s="366" customFormat="1" x14ac:dyDescent="0.35">
      <c r="B211" s="613"/>
      <c r="C211" s="630"/>
      <c r="D211" s="631"/>
      <c r="E211" s="631"/>
      <c r="F211" s="631"/>
      <c r="G211" s="631"/>
      <c r="H211" s="631"/>
      <c r="I211" s="631"/>
      <c r="J211" s="569"/>
      <c r="K211" s="706"/>
    </row>
    <row r="212" spans="2:11" s="366" customFormat="1" x14ac:dyDescent="0.35">
      <c r="B212" s="613"/>
      <c r="C212" s="630"/>
      <c r="D212" s="631"/>
      <c r="E212" s="631"/>
      <c r="F212" s="631"/>
      <c r="G212" s="631"/>
      <c r="H212" s="631"/>
      <c r="I212" s="631"/>
      <c r="J212" s="569"/>
      <c r="K212" s="706"/>
    </row>
    <row r="213" spans="2:11" s="366" customFormat="1" x14ac:dyDescent="0.35">
      <c r="B213" s="613"/>
      <c r="C213" s="630"/>
      <c r="D213" s="631"/>
      <c r="E213" s="631"/>
      <c r="F213" s="631"/>
      <c r="G213" s="631"/>
      <c r="H213" s="631"/>
      <c r="I213" s="631"/>
      <c r="J213" s="569"/>
      <c r="K213" s="706"/>
    </row>
    <row r="214" spans="2:11" s="366" customFormat="1" x14ac:dyDescent="0.35">
      <c r="B214" s="613"/>
      <c r="C214" s="630"/>
      <c r="D214" s="631"/>
      <c r="E214" s="631"/>
      <c r="F214" s="631"/>
      <c r="G214" s="631"/>
      <c r="H214" s="631"/>
      <c r="I214" s="631"/>
      <c r="J214" s="569"/>
      <c r="K214" s="706"/>
    </row>
    <row r="215" spans="2:11" s="366" customFormat="1" x14ac:dyDescent="0.35">
      <c r="B215" s="613"/>
      <c r="C215" s="630"/>
      <c r="D215" s="631"/>
      <c r="E215" s="631"/>
      <c r="F215" s="631"/>
      <c r="G215" s="631"/>
      <c r="H215" s="631"/>
      <c r="I215" s="631"/>
      <c r="J215" s="569"/>
      <c r="K215" s="706"/>
    </row>
    <row r="216" spans="2:11" s="366" customFormat="1" x14ac:dyDescent="0.35">
      <c r="B216" s="613"/>
      <c r="C216" s="630"/>
      <c r="D216" s="631"/>
      <c r="E216" s="631"/>
      <c r="F216" s="631"/>
      <c r="G216" s="631"/>
      <c r="H216" s="631"/>
      <c r="I216" s="631"/>
      <c r="J216" s="569"/>
      <c r="K216" s="706"/>
    </row>
    <row r="217" spans="2:11" s="366" customFormat="1" x14ac:dyDescent="0.35">
      <c r="B217" s="613"/>
      <c r="C217" s="630"/>
      <c r="D217" s="631"/>
      <c r="E217" s="631"/>
      <c r="F217" s="631"/>
      <c r="G217" s="631"/>
      <c r="H217" s="631"/>
      <c r="I217" s="631"/>
      <c r="J217" s="569"/>
      <c r="K217" s="706"/>
    </row>
    <row r="218" spans="2:11" s="366" customFormat="1" x14ac:dyDescent="0.35">
      <c r="B218" s="613"/>
      <c r="C218" s="630"/>
      <c r="D218" s="631"/>
      <c r="E218" s="631"/>
      <c r="F218" s="631"/>
      <c r="G218" s="631"/>
      <c r="H218" s="631"/>
      <c r="I218" s="631"/>
      <c r="J218" s="569"/>
      <c r="K218" s="706"/>
    </row>
    <row r="219" spans="2:11" s="366" customFormat="1" x14ac:dyDescent="0.35">
      <c r="B219" s="613"/>
      <c r="C219" s="630"/>
      <c r="D219" s="631"/>
      <c r="E219" s="631"/>
      <c r="F219" s="631"/>
      <c r="G219" s="631"/>
      <c r="H219" s="631"/>
      <c r="I219" s="631"/>
      <c r="J219" s="569"/>
      <c r="K219" s="706"/>
    </row>
    <row r="220" spans="2:11" s="366" customFormat="1" x14ac:dyDescent="0.35">
      <c r="B220" s="613"/>
      <c r="C220" s="630"/>
      <c r="D220" s="631"/>
      <c r="E220" s="631"/>
      <c r="F220" s="631"/>
      <c r="G220" s="631"/>
      <c r="H220" s="631"/>
      <c r="I220" s="631"/>
      <c r="J220" s="569"/>
      <c r="K220" s="706"/>
    </row>
    <row r="221" spans="2:11" s="366" customFormat="1" x14ac:dyDescent="0.35">
      <c r="B221" s="613"/>
      <c r="C221" s="630"/>
      <c r="D221" s="631"/>
      <c r="E221" s="631"/>
      <c r="F221" s="631"/>
      <c r="G221" s="631"/>
      <c r="H221" s="631"/>
      <c r="I221" s="631"/>
      <c r="J221" s="569"/>
      <c r="K221" s="706"/>
    </row>
    <row r="222" spans="2:11" s="366" customFormat="1" x14ac:dyDescent="0.35">
      <c r="B222" s="613"/>
      <c r="C222" s="630"/>
      <c r="D222" s="631"/>
      <c r="E222" s="631"/>
      <c r="F222" s="631"/>
      <c r="G222" s="631"/>
      <c r="H222" s="631"/>
      <c r="I222" s="631"/>
      <c r="J222" s="569"/>
      <c r="K222" s="706"/>
    </row>
    <row r="223" spans="2:11" s="366" customFormat="1" x14ac:dyDescent="0.35">
      <c r="B223" s="613"/>
      <c r="C223" s="630"/>
      <c r="D223" s="631"/>
      <c r="E223" s="631"/>
      <c r="F223" s="631"/>
      <c r="G223" s="631"/>
      <c r="H223" s="631"/>
      <c r="I223" s="631"/>
      <c r="J223" s="569"/>
      <c r="K223" s="706"/>
    </row>
    <row r="224" spans="2:11" s="366" customFormat="1" x14ac:dyDescent="0.35">
      <c r="B224" s="613"/>
      <c r="C224" s="630"/>
      <c r="D224" s="631"/>
      <c r="E224" s="631"/>
      <c r="F224" s="631"/>
      <c r="G224" s="631"/>
      <c r="H224" s="631"/>
      <c r="I224" s="631"/>
      <c r="J224" s="569"/>
      <c r="K224" s="706"/>
    </row>
    <row r="225" spans="2:11" s="366" customFormat="1" x14ac:dyDescent="0.35">
      <c r="B225" s="613"/>
      <c r="C225" s="630"/>
      <c r="D225" s="631"/>
      <c r="E225" s="631"/>
      <c r="F225" s="631"/>
      <c r="G225" s="631"/>
      <c r="H225" s="631"/>
      <c r="I225" s="631"/>
      <c r="J225" s="569"/>
      <c r="K225" s="706"/>
    </row>
    <row r="226" spans="2:11" s="366" customFormat="1" x14ac:dyDescent="0.35">
      <c r="B226" s="613"/>
      <c r="C226" s="630"/>
      <c r="D226" s="631"/>
      <c r="E226" s="631"/>
      <c r="F226" s="631"/>
      <c r="G226" s="631"/>
      <c r="H226" s="631"/>
      <c r="I226" s="631"/>
      <c r="J226" s="569"/>
      <c r="K226" s="706"/>
    </row>
    <row r="227" spans="2:11" s="366" customFormat="1" x14ac:dyDescent="0.35">
      <c r="B227" s="613"/>
      <c r="C227" s="630"/>
      <c r="D227" s="631"/>
      <c r="E227" s="631"/>
      <c r="F227" s="631"/>
      <c r="G227" s="631"/>
      <c r="H227" s="631"/>
      <c r="I227" s="631"/>
      <c r="J227" s="569"/>
      <c r="K227" s="706"/>
    </row>
    <row r="228" spans="2:11" s="366" customFormat="1" x14ac:dyDescent="0.35">
      <c r="B228" s="613"/>
      <c r="C228" s="630"/>
      <c r="D228" s="631"/>
      <c r="E228" s="631"/>
      <c r="F228" s="631"/>
      <c r="G228" s="631"/>
      <c r="H228" s="631"/>
      <c r="I228" s="631"/>
      <c r="J228" s="569"/>
      <c r="K228" s="706"/>
    </row>
    <row r="229" spans="2:11" s="366" customFormat="1" x14ac:dyDescent="0.35">
      <c r="B229" s="613"/>
      <c r="C229" s="630"/>
      <c r="D229" s="631"/>
      <c r="E229" s="631"/>
      <c r="F229" s="631"/>
      <c r="G229" s="631"/>
      <c r="H229" s="631"/>
      <c r="I229" s="631"/>
      <c r="J229" s="569"/>
      <c r="K229" s="706"/>
    </row>
    <row r="230" spans="2:11" s="366" customFormat="1" x14ac:dyDescent="0.35">
      <c r="B230" s="613"/>
      <c r="C230" s="630"/>
      <c r="D230" s="631"/>
      <c r="E230" s="631"/>
      <c r="F230" s="631"/>
      <c r="G230" s="631"/>
      <c r="H230" s="631"/>
      <c r="I230" s="631"/>
      <c r="J230" s="569"/>
      <c r="K230" s="706"/>
    </row>
    <row r="231" spans="2:11" s="366" customFormat="1" x14ac:dyDescent="0.35">
      <c r="B231" s="613"/>
      <c r="C231" s="630"/>
      <c r="D231" s="631"/>
      <c r="E231" s="631"/>
      <c r="F231" s="631"/>
      <c r="G231" s="631"/>
      <c r="H231" s="631"/>
      <c r="I231" s="631"/>
      <c r="J231" s="569"/>
      <c r="K231" s="706"/>
    </row>
    <row r="232" spans="2:11" s="366" customFormat="1" x14ac:dyDescent="0.35">
      <c r="B232" s="613"/>
      <c r="C232" s="630"/>
      <c r="D232" s="631"/>
      <c r="E232" s="631"/>
      <c r="F232" s="631"/>
      <c r="G232" s="631"/>
      <c r="H232" s="631"/>
      <c r="I232" s="631"/>
      <c r="J232" s="569"/>
      <c r="K232" s="706"/>
    </row>
    <row r="233" spans="2:11" s="366" customFormat="1" x14ac:dyDescent="0.35">
      <c r="B233" s="613"/>
      <c r="C233" s="630"/>
      <c r="D233" s="631"/>
      <c r="E233" s="631"/>
      <c r="F233" s="631"/>
      <c r="G233" s="631"/>
      <c r="H233" s="631"/>
      <c r="I233" s="631"/>
      <c r="J233" s="569"/>
      <c r="K233" s="706"/>
    </row>
    <row r="234" spans="2:11" s="366" customFormat="1" x14ac:dyDescent="0.35">
      <c r="B234" s="613"/>
      <c r="C234" s="630"/>
      <c r="D234" s="631"/>
      <c r="E234" s="631"/>
      <c r="F234" s="631"/>
      <c r="G234" s="631"/>
      <c r="H234" s="631"/>
      <c r="I234" s="631"/>
      <c r="J234" s="569"/>
      <c r="K234" s="706"/>
    </row>
    <row r="235" spans="2:11" s="366" customFormat="1" x14ac:dyDescent="0.35">
      <c r="B235" s="613"/>
      <c r="C235" s="630"/>
      <c r="D235" s="631"/>
      <c r="E235" s="631"/>
      <c r="F235" s="631"/>
      <c r="G235" s="631"/>
      <c r="H235" s="631"/>
      <c r="I235" s="631"/>
      <c r="J235" s="569"/>
      <c r="K235" s="706"/>
    </row>
    <row r="236" spans="2:11" s="366" customFormat="1" x14ac:dyDescent="0.35">
      <c r="B236" s="613"/>
      <c r="C236" s="630"/>
      <c r="D236" s="631"/>
      <c r="E236" s="631"/>
      <c r="F236" s="631"/>
      <c r="G236" s="631"/>
      <c r="H236" s="631"/>
      <c r="I236" s="631"/>
      <c r="J236" s="569"/>
      <c r="K236" s="706"/>
    </row>
    <row r="237" spans="2:11" s="366" customFormat="1" x14ac:dyDescent="0.35">
      <c r="B237" s="613"/>
      <c r="C237" s="630"/>
      <c r="D237" s="631"/>
      <c r="E237" s="631"/>
      <c r="F237" s="631"/>
      <c r="G237" s="631"/>
      <c r="H237" s="631"/>
      <c r="I237" s="631"/>
      <c r="J237" s="569"/>
      <c r="K237" s="706"/>
    </row>
    <row r="238" spans="2:11" s="366" customFormat="1" x14ac:dyDescent="0.35">
      <c r="B238" s="613"/>
      <c r="C238" s="630"/>
      <c r="D238" s="631"/>
      <c r="E238" s="631"/>
      <c r="F238" s="631"/>
      <c r="G238" s="631"/>
      <c r="H238" s="631"/>
      <c r="I238" s="631"/>
      <c r="J238" s="569"/>
      <c r="K238" s="706"/>
    </row>
    <row r="239" spans="2:11" s="366" customFormat="1" x14ac:dyDescent="0.35">
      <c r="B239" s="613"/>
      <c r="C239" s="630"/>
      <c r="D239" s="631"/>
      <c r="E239" s="631"/>
      <c r="F239" s="631"/>
      <c r="G239" s="631"/>
      <c r="H239" s="631"/>
      <c r="I239" s="631"/>
      <c r="J239" s="569"/>
      <c r="K239" s="706"/>
    </row>
    <row r="240" spans="2:11" s="366" customFormat="1" x14ac:dyDescent="0.35">
      <c r="B240" s="613"/>
      <c r="C240" s="630"/>
      <c r="D240" s="631"/>
      <c r="E240" s="631"/>
      <c r="F240" s="631"/>
      <c r="G240" s="631"/>
      <c r="H240" s="631"/>
      <c r="I240" s="631"/>
      <c r="J240" s="569"/>
      <c r="K240" s="706"/>
    </row>
    <row r="241" spans="2:11" s="366" customFormat="1" x14ac:dyDescent="0.35">
      <c r="B241" s="613"/>
      <c r="C241" s="630"/>
      <c r="D241" s="631"/>
      <c r="E241" s="631"/>
      <c r="F241" s="631"/>
      <c r="G241" s="631"/>
      <c r="H241" s="631"/>
      <c r="I241" s="631"/>
      <c r="J241" s="569"/>
      <c r="K241" s="706"/>
    </row>
    <row r="242" spans="2:11" s="366" customFormat="1" x14ac:dyDescent="0.35">
      <c r="B242" s="613"/>
      <c r="C242" s="630"/>
      <c r="D242" s="631"/>
      <c r="E242" s="631"/>
      <c r="F242" s="631"/>
      <c r="G242" s="631"/>
      <c r="H242" s="631"/>
      <c r="I242" s="631"/>
      <c r="J242" s="569"/>
      <c r="K242" s="706"/>
    </row>
    <row r="243" spans="2:11" s="366" customFormat="1" x14ac:dyDescent="0.35">
      <c r="B243" s="613"/>
      <c r="C243" s="630"/>
      <c r="D243" s="631"/>
      <c r="E243" s="631"/>
      <c r="F243" s="631"/>
      <c r="G243" s="631"/>
      <c r="H243" s="631"/>
      <c r="I243" s="631"/>
      <c r="J243" s="569"/>
      <c r="K243" s="706"/>
    </row>
    <row r="244" spans="2:11" s="366" customFormat="1" x14ac:dyDescent="0.35">
      <c r="B244" s="613"/>
      <c r="C244" s="630"/>
      <c r="D244" s="631"/>
      <c r="E244" s="631"/>
      <c r="F244" s="631"/>
      <c r="G244" s="631"/>
      <c r="H244" s="631"/>
      <c r="I244" s="631"/>
      <c r="J244" s="569"/>
      <c r="K244" s="706"/>
    </row>
    <row r="245" spans="2:11" s="366" customFormat="1" x14ac:dyDescent="0.35">
      <c r="B245" s="613"/>
      <c r="C245" s="630"/>
      <c r="D245" s="631"/>
      <c r="E245" s="631"/>
      <c r="F245" s="631"/>
      <c r="G245" s="631"/>
      <c r="H245" s="631"/>
      <c r="I245" s="631"/>
      <c r="J245" s="569"/>
      <c r="K245" s="706"/>
    </row>
    <row r="246" spans="2:11" s="366" customFormat="1" x14ac:dyDescent="0.35">
      <c r="B246" s="613"/>
      <c r="C246" s="630"/>
      <c r="D246" s="631"/>
      <c r="E246" s="631"/>
      <c r="F246" s="631"/>
      <c r="G246" s="631"/>
      <c r="H246" s="631"/>
      <c r="I246" s="631"/>
      <c r="J246" s="569"/>
      <c r="K246" s="706"/>
    </row>
    <row r="247" spans="2:11" s="366" customFormat="1" x14ac:dyDescent="0.35">
      <c r="B247" s="613"/>
      <c r="C247" s="630"/>
      <c r="D247" s="631"/>
      <c r="E247" s="631"/>
      <c r="F247" s="631"/>
      <c r="G247" s="631"/>
      <c r="H247" s="631"/>
      <c r="I247" s="631"/>
      <c r="J247" s="569"/>
      <c r="K247" s="706"/>
    </row>
    <row r="248" spans="2:11" s="366" customFormat="1" x14ac:dyDescent="0.35">
      <c r="B248" s="613"/>
      <c r="C248" s="630"/>
      <c r="D248" s="631"/>
      <c r="E248" s="631"/>
      <c r="F248" s="631"/>
      <c r="G248" s="631"/>
      <c r="H248" s="631"/>
      <c r="I248" s="631"/>
      <c r="J248" s="569"/>
      <c r="K248" s="706"/>
    </row>
    <row r="249" spans="2:11" s="366" customFormat="1" x14ac:dyDescent="0.35">
      <c r="B249" s="613"/>
      <c r="C249" s="630"/>
      <c r="D249" s="631"/>
      <c r="E249" s="631"/>
      <c r="F249" s="631"/>
      <c r="G249" s="631"/>
      <c r="H249" s="631"/>
      <c r="I249" s="631"/>
      <c r="J249" s="569"/>
      <c r="K249" s="706"/>
    </row>
    <row r="250" spans="2:11" s="366" customFormat="1" x14ac:dyDescent="0.35">
      <c r="B250" s="613"/>
      <c r="C250" s="630"/>
      <c r="D250" s="631"/>
      <c r="E250" s="631"/>
      <c r="F250" s="631"/>
      <c r="G250" s="631"/>
      <c r="H250" s="631"/>
      <c r="I250" s="631"/>
      <c r="J250" s="569"/>
      <c r="K250" s="706"/>
    </row>
    <row r="251" spans="2:11" s="366" customFormat="1" x14ac:dyDescent="0.35">
      <c r="B251" s="613"/>
      <c r="C251" s="630"/>
      <c r="D251" s="631"/>
      <c r="E251" s="631"/>
      <c r="F251" s="631"/>
      <c r="G251" s="631"/>
      <c r="H251" s="631"/>
      <c r="I251" s="631"/>
      <c r="J251" s="569"/>
      <c r="K251" s="706"/>
    </row>
    <row r="252" spans="2:11" s="366" customFormat="1" x14ac:dyDescent="0.35">
      <c r="B252" s="613"/>
      <c r="C252" s="630"/>
      <c r="D252" s="631"/>
      <c r="E252" s="631"/>
      <c r="F252" s="631"/>
      <c r="G252" s="631"/>
      <c r="H252" s="631"/>
      <c r="I252" s="631"/>
      <c r="J252" s="569"/>
      <c r="K252" s="706"/>
    </row>
    <row r="253" spans="2:11" s="366" customFormat="1" x14ac:dyDescent="0.35">
      <c r="B253" s="613"/>
      <c r="C253" s="630"/>
      <c r="D253" s="631"/>
      <c r="E253" s="631"/>
      <c r="F253" s="631"/>
      <c r="G253" s="631"/>
      <c r="H253" s="631"/>
      <c r="I253" s="631"/>
      <c r="J253" s="569"/>
      <c r="K253" s="706"/>
    </row>
    <row r="254" spans="2:11" s="366" customFormat="1" x14ac:dyDescent="0.35">
      <c r="B254" s="613"/>
      <c r="C254" s="630"/>
      <c r="D254" s="631"/>
      <c r="E254" s="631"/>
      <c r="F254" s="631"/>
      <c r="G254" s="631"/>
      <c r="H254" s="631"/>
      <c r="I254" s="631"/>
      <c r="J254" s="569"/>
      <c r="K254" s="706"/>
    </row>
    <row r="255" spans="2:11" s="366" customFormat="1" x14ac:dyDescent="0.35">
      <c r="B255" s="613"/>
      <c r="C255" s="630"/>
      <c r="D255" s="631"/>
      <c r="E255" s="631"/>
      <c r="F255" s="631"/>
      <c r="G255" s="631"/>
      <c r="H255" s="631"/>
      <c r="I255" s="631"/>
      <c r="J255" s="569"/>
      <c r="K255" s="706"/>
    </row>
    <row r="256" spans="2:11" s="366" customFormat="1" x14ac:dyDescent="0.35">
      <c r="B256" s="613"/>
      <c r="C256" s="630"/>
      <c r="D256" s="631"/>
      <c r="E256" s="631"/>
      <c r="F256" s="631"/>
      <c r="G256" s="631"/>
      <c r="H256" s="631"/>
      <c r="I256" s="631"/>
      <c r="J256" s="569"/>
      <c r="K256" s="706"/>
    </row>
    <row r="257" spans="2:11" s="366" customFormat="1" x14ac:dyDescent="0.35">
      <c r="B257" s="613"/>
      <c r="C257" s="630"/>
      <c r="D257" s="631"/>
      <c r="E257" s="631"/>
      <c r="F257" s="631"/>
      <c r="G257" s="631"/>
      <c r="H257" s="631"/>
      <c r="I257" s="631"/>
      <c r="J257" s="569"/>
      <c r="K257" s="706"/>
    </row>
    <row r="258" spans="2:11" s="366" customFormat="1" x14ac:dyDescent="0.35">
      <c r="B258" s="613"/>
      <c r="C258" s="630"/>
      <c r="D258" s="631"/>
      <c r="E258" s="631"/>
      <c r="F258" s="631"/>
      <c r="G258" s="631"/>
      <c r="H258" s="631"/>
      <c r="I258" s="631"/>
      <c r="J258" s="569"/>
      <c r="K258" s="706"/>
    </row>
    <row r="259" spans="2:11" s="366" customFormat="1" x14ac:dyDescent="0.35">
      <c r="B259" s="613"/>
      <c r="C259" s="630"/>
      <c r="D259" s="631"/>
      <c r="E259" s="631"/>
      <c r="F259" s="631"/>
      <c r="G259" s="631"/>
      <c r="H259" s="631"/>
      <c r="I259" s="631"/>
      <c r="J259" s="569"/>
      <c r="K259" s="706"/>
    </row>
    <row r="260" spans="2:11" s="366" customFormat="1" x14ac:dyDescent="0.35">
      <c r="B260" s="613"/>
      <c r="C260" s="630"/>
      <c r="D260" s="631"/>
      <c r="E260" s="631"/>
      <c r="F260" s="631"/>
      <c r="G260" s="631"/>
      <c r="H260" s="631"/>
      <c r="I260" s="631"/>
      <c r="J260" s="569"/>
      <c r="K260" s="706"/>
    </row>
    <row r="261" spans="2:11" s="366" customFormat="1" x14ac:dyDescent="0.35">
      <c r="B261" s="613"/>
      <c r="C261" s="630"/>
      <c r="D261" s="631"/>
      <c r="E261" s="631"/>
      <c r="F261" s="631"/>
      <c r="G261" s="631"/>
      <c r="H261" s="631"/>
      <c r="I261" s="631"/>
      <c r="J261" s="569"/>
      <c r="K261" s="706"/>
    </row>
    <row r="262" spans="2:11" s="366" customFormat="1" x14ac:dyDescent="0.35">
      <c r="B262" s="613"/>
      <c r="C262" s="630"/>
      <c r="D262" s="631"/>
      <c r="E262" s="631"/>
      <c r="F262" s="631"/>
      <c r="G262" s="631"/>
      <c r="H262" s="631"/>
      <c r="I262" s="631"/>
      <c r="J262" s="569"/>
      <c r="K262" s="706"/>
    </row>
    <row r="263" spans="2:11" s="366" customFormat="1" x14ac:dyDescent="0.35">
      <c r="B263" s="613"/>
      <c r="C263" s="630"/>
      <c r="D263" s="631"/>
      <c r="E263" s="631"/>
      <c r="F263" s="631"/>
      <c r="G263" s="631"/>
      <c r="H263" s="631"/>
      <c r="I263" s="631"/>
      <c r="J263" s="569"/>
      <c r="K263" s="706"/>
    </row>
    <row r="264" spans="2:11" s="366" customFormat="1" x14ac:dyDescent="0.35">
      <c r="B264" s="613"/>
      <c r="C264" s="630"/>
      <c r="D264" s="631"/>
      <c r="E264" s="631"/>
      <c r="F264" s="631"/>
      <c r="G264" s="631"/>
      <c r="H264" s="631"/>
      <c r="I264" s="631"/>
      <c r="J264" s="569"/>
      <c r="K264" s="706"/>
    </row>
    <row r="265" spans="2:11" s="366" customFormat="1" x14ac:dyDescent="0.35">
      <c r="B265" s="613"/>
      <c r="C265" s="630"/>
      <c r="D265" s="631"/>
      <c r="E265" s="631"/>
      <c r="F265" s="631"/>
      <c r="G265" s="631"/>
      <c r="H265" s="631"/>
      <c r="I265" s="631"/>
      <c r="J265" s="569"/>
      <c r="K265" s="706"/>
    </row>
    <row r="266" spans="2:11" s="366" customFormat="1" x14ac:dyDescent="0.35">
      <c r="B266" s="613"/>
      <c r="C266" s="630"/>
      <c r="D266" s="631"/>
      <c r="E266" s="631"/>
      <c r="F266" s="631"/>
      <c r="G266" s="631"/>
      <c r="H266" s="631"/>
      <c r="I266" s="631"/>
      <c r="J266" s="569"/>
      <c r="K266" s="706"/>
    </row>
    <row r="267" spans="2:11" s="366" customFormat="1" x14ac:dyDescent="0.35">
      <c r="B267" s="613"/>
      <c r="C267" s="630"/>
      <c r="D267" s="631"/>
      <c r="E267" s="631"/>
      <c r="F267" s="631"/>
      <c r="G267" s="631"/>
      <c r="H267" s="631"/>
      <c r="I267" s="631"/>
      <c r="J267" s="569"/>
      <c r="K267" s="706"/>
    </row>
    <row r="268" spans="2:11" s="366" customFormat="1" x14ac:dyDescent="0.35">
      <c r="B268" s="613"/>
      <c r="C268" s="630"/>
      <c r="D268" s="631"/>
      <c r="E268" s="631"/>
      <c r="F268" s="631"/>
      <c r="G268" s="631"/>
      <c r="H268" s="631"/>
      <c r="I268" s="631"/>
      <c r="J268" s="569"/>
      <c r="K268" s="706"/>
    </row>
    <row r="269" spans="2:11" s="366" customFormat="1" x14ac:dyDescent="0.35">
      <c r="B269" s="613"/>
      <c r="C269" s="630"/>
      <c r="D269" s="631"/>
      <c r="E269" s="631"/>
      <c r="F269" s="631"/>
      <c r="G269" s="631"/>
      <c r="H269" s="631"/>
      <c r="I269" s="631"/>
      <c r="J269" s="569"/>
      <c r="K269" s="706"/>
    </row>
    <row r="270" spans="2:11" s="366" customFormat="1" x14ac:dyDescent="0.35">
      <c r="B270" s="613"/>
      <c r="C270" s="630"/>
      <c r="D270" s="631"/>
      <c r="E270" s="631"/>
      <c r="F270" s="631"/>
      <c r="G270" s="631"/>
      <c r="H270" s="631"/>
      <c r="I270" s="631"/>
      <c r="J270" s="569"/>
      <c r="K270" s="706"/>
    </row>
    <row r="271" spans="2:11" s="366" customFormat="1" x14ac:dyDescent="0.35">
      <c r="B271" s="613"/>
      <c r="C271" s="630"/>
      <c r="D271" s="631"/>
      <c r="E271" s="631"/>
      <c r="F271" s="631"/>
      <c r="G271" s="631"/>
      <c r="H271" s="631"/>
      <c r="I271" s="631"/>
      <c r="J271" s="569"/>
      <c r="K271" s="706"/>
    </row>
    <row r="272" spans="2:11" s="366" customFormat="1" x14ac:dyDescent="0.35">
      <c r="B272" s="613"/>
      <c r="C272" s="630"/>
      <c r="D272" s="631"/>
      <c r="E272" s="631"/>
      <c r="F272" s="631"/>
      <c r="G272" s="631"/>
      <c r="H272" s="631"/>
      <c r="I272" s="631"/>
      <c r="J272" s="569"/>
      <c r="K272" s="706"/>
    </row>
    <row r="273" spans="2:11" s="366" customFormat="1" x14ac:dyDescent="0.35">
      <c r="B273" s="613"/>
      <c r="C273" s="630"/>
      <c r="D273" s="631"/>
      <c r="E273" s="631"/>
      <c r="F273" s="631"/>
      <c r="G273" s="631"/>
      <c r="H273" s="631"/>
      <c r="I273" s="631"/>
      <c r="J273" s="569"/>
      <c r="K273" s="706"/>
    </row>
    <row r="274" spans="2:11" s="366" customFormat="1" x14ac:dyDescent="0.35">
      <c r="B274" s="613"/>
      <c r="C274" s="630"/>
      <c r="D274" s="631"/>
      <c r="E274" s="631"/>
      <c r="F274" s="631"/>
      <c r="G274" s="631"/>
      <c r="H274" s="631"/>
      <c r="I274" s="631"/>
      <c r="J274" s="569"/>
      <c r="K274" s="706"/>
    </row>
    <row r="275" spans="2:11" s="366" customFormat="1" x14ac:dyDescent="0.35">
      <c r="B275" s="613"/>
      <c r="C275" s="630"/>
      <c r="D275" s="631"/>
      <c r="E275" s="631"/>
      <c r="F275" s="631"/>
      <c r="G275" s="631"/>
      <c r="H275" s="631"/>
      <c r="I275" s="631"/>
      <c r="J275" s="569"/>
      <c r="K275" s="706"/>
    </row>
    <row r="276" spans="2:11" s="366" customFormat="1" x14ac:dyDescent="0.35">
      <c r="B276" s="613"/>
      <c r="C276" s="630"/>
      <c r="D276" s="631"/>
      <c r="E276" s="631"/>
      <c r="F276" s="631"/>
      <c r="G276" s="631"/>
      <c r="H276" s="631"/>
      <c r="I276" s="631"/>
      <c r="J276" s="569"/>
      <c r="K276" s="706"/>
    </row>
    <row r="277" spans="2:11" s="366" customFormat="1" x14ac:dyDescent="0.35">
      <c r="B277" s="613"/>
      <c r="C277" s="630"/>
      <c r="D277" s="631"/>
      <c r="E277" s="631"/>
      <c r="F277" s="631"/>
      <c r="G277" s="631"/>
      <c r="H277" s="631"/>
      <c r="I277" s="631"/>
      <c r="J277" s="569"/>
      <c r="K277" s="706"/>
    </row>
    <row r="278" spans="2:11" s="366" customFormat="1" x14ac:dyDescent="0.35">
      <c r="B278" s="613"/>
      <c r="C278" s="630"/>
      <c r="D278" s="631"/>
      <c r="E278" s="631"/>
      <c r="F278" s="631"/>
      <c r="G278" s="631"/>
      <c r="H278" s="631"/>
      <c r="I278" s="631"/>
      <c r="J278" s="569"/>
      <c r="K278" s="706"/>
    </row>
    <row r="279" spans="2:11" s="366" customFormat="1" x14ac:dyDescent="0.35">
      <c r="B279" s="613"/>
      <c r="C279" s="630"/>
      <c r="D279" s="631"/>
      <c r="E279" s="631"/>
      <c r="F279" s="631"/>
      <c r="G279" s="631"/>
      <c r="H279" s="631"/>
      <c r="I279" s="631"/>
      <c r="J279" s="569"/>
      <c r="K279" s="706"/>
    </row>
    <row r="280" spans="2:11" s="366" customFormat="1" x14ac:dyDescent="0.35">
      <c r="B280" s="613"/>
      <c r="C280" s="630"/>
      <c r="D280" s="631"/>
      <c r="E280" s="631"/>
      <c r="F280" s="631"/>
      <c r="G280" s="631"/>
      <c r="H280" s="631"/>
      <c r="I280" s="631"/>
      <c r="J280" s="569"/>
      <c r="K280" s="706"/>
    </row>
    <row r="281" spans="2:11" s="366" customFormat="1" x14ac:dyDescent="0.35">
      <c r="B281" s="613"/>
      <c r="C281" s="630"/>
      <c r="D281" s="631"/>
      <c r="E281" s="631"/>
      <c r="F281" s="631"/>
      <c r="G281" s="631"/>
      <c r="H281" s="631"/>
      <c r="I281" s="631"/>
      <c r="J281" s="569"/>
      <c r="K281" s="706"/>
    </row>
    <row r="282" spans="2:11" s="366" customFormat="1" x14ac:dyDescent="0.35">
      <c r="B282" s="613"/>
      <c r="C282" s="630"/>
      <c r="D282" s="631"/>
      <c r="E282" s="631"/>
      <c r="F282" s="631"/>
      <c r="G282" s="631"/>
      <c r="H282" s="631"/>
      <c r="I282" s="631"/>
      <c r="J282" s="569"/>
      <c r="K282" s="706"/>
    </row>
    <row r="283" spans="2:11" s="366" customFormat="1" x14ac:dyDescent="0.35">
      <c r="B283" s="613"/>
      <c r="C283" s="630"/>
      <c r="D283" s="631"/>
      <c r="E283" s="631"/>
      <c r="F283" s="631"/>
      <c r="G283" s="631"/>
      <c r="H283" s="631"/>
      <c r="I283" s="631"/>
      <c r="J283" s="569"/>
      <c r="K283" s="706"/>
    </row>
    <row r="284" spans="2:11" s="366" customFormat="1" x14ac:dyDescent="0.35">
      <c r="B284" s="613"/>
      <c r="C284" s="630"/>
      <c r="D284" s="631"/>
      <c r="E284" s="631"/>
      <c r="F284" s="631"/>
      <c r="G284" s="631"/>
      <c r="H284" s="631"/>
      <c r="I284" s="631"/>
      <c r="J284" s="569"/>
      <c r="K284" s="706"/>
    </row>
    <row r="285" spans="2:11" s="366" customFormat="1" x14ac:dyDescent="0.35">
      <c r="B285" s="613"/>
      <c r="C285" s="630"/>
      <c r="D285" s="631"/>
      <c r="E285" s="631"/>
      <c r="F285" s="631"/>
      <c r="G285" s="631"/>
      <c r="H285" s="631"/>
      <c r="I285" s="631"/>
      <c r="J285" s="569"/>
      <c r="K285" s="706"/>
    </row>
    <row r="286" spans="2:11" s="366" customFormat="1" x14ac:dyDescent="0.35">
      <c r="B286" s="613"/>
      <c r="C286" s="630"/>
      <c r="D286" s="631"/>
      <c r="E286" s="631"/>
      <c r="F286" s="631"/>
      <c r="G286" s="631"/>
      <c r="H286" s="631"/>
      <c r="I286" s="631"/>
      <c r="J286" s="569"/>
      <c r="K286" s="706"/>
    </row>
    <row r="287" spans="2:11" s="366" customFormat="1" x14ac:dyDescent="0.35">
      <c r="B287" s="613"/>
      <c r="C287" s="630"/>
      <c r="D287" s="631"/>
      <c r="E287" s="631"/>
      <c r="F287" s="631"/>
      <c r="G287" s="631"/>
      <c r="H287" s="631"/>
      <c r="I287" s="631"/>
      <c r="J287" s="569"/>
      <c r="K287" s="706"/>
    </row>
    <row r="288" spans="2:11" s="366" customFormat="1" x14ac:dyDescent="0.35">
      <c r="B288" s="613"/>
      <c r="C288" s="630"/>
      <c r="D288" s="631"/>
      <c r="E288" s="631"/>
      <c r="F288" s="631"/>
      <c r="G288" s="631"/>
      <c r="H288" s="631"/>
      <c r="I288" s="631"/>
      <c r="J288" s="569"/>
      <c r="K288" s="706"/>
    </row>
    <row r="289" spans="2:11" s="366" customFormat="1" x14ac:dyDescent="0.35">
      <c r="B289" s="613"/>
      <c r="C289" s="630"/>
      <c r="D289" s="631"/>
      <c r="E289" s="631"/>
      <c r="F289" s="631"/>
      <c r="G289" s="631"/>
      <c r="H289" s="631"/>
      <c r="I289" s="631"/>
      <c r="J289" s="569"/>
      <c r="K289" s="706"/>
    </row>
    <row r="290" spans="2:11" s="366" customFormat="1" x14ac:dyDescent="0.35">
      <c r="B290" s="613"/>
      <c r="C290" s="630"/>
      <c r="D290" s="631"/>
      <c r="E290" s="631"/>
      <c r="F290" s="631"/>
      <c r="G290" s="631"/>
      <c r="H290" s="631"/>
      <c r="I290" s="631"/>
      <c r="J290" s="569"/>
      <c r="K290" s="706"/>
    </row>
  </sheetData>
  <sheetProtection algorithmName="SHA-512" hashValue="IFNfDzDPifgX8wba4qktIBrHg4KV0CkV8+lvm1R5mAafuKgHfZ1IPKhEcr4OK6KOc7m5y4475gwDh+F3zCW3Jg==" saltValue="HYIHjv113JR+TxKyYWHmug==" spinCount="100000" sheet="1" objects="1" scenarios="1"/>
  <mergeCells count="1">
    <mergeCell ref="K4:K6"/>
  </mergeCells>
  <phoneticPr fontId="61" type="noConversion"/>
  <pageMargins left="0.25" right="0.25" top="0.75" bottom="0.75" header="0.3" footer="0.3"/>
  <pageSetup paperSize="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3" id="{3C690EEC-C0E8-4069-B45B-8816F047E26E}">
            <xm:f>ABS(Tables1_3!D$237-Tables1_3!D$225)&gt;=3</xm:f>
            <x14:dxf>
              <font>
                <b/>
                <i val="0"/>
                <color rgb="FFFF0000"/>
              </font>
            </x14:dxf>
          </x14:cfRule>
          <xm:sqref>D106:F106</xm:sqref>
        </x14:conditionalFormatting>
        <x14:conditionalFormatting xmlns:xm="http://schemas.microsoft.com/office/excel/2006/main">
          <x14:cfRule type="expression" priority="181" id="{3C690EEC-C0E8-4069-B45B-8816F047E26E}">
            <xm:f>ABS(Tables1_3!H$237-Tables1_3!H$225)&gt;=3</xm:f>
            <x14:dxf>
              <font>
                <b/>
                <i val="0"/>
                <color rgb="FFFF0000"/>
              </font>
            </x14:dxf>
          </x14:cfRule>
          <xm:sqref>G106:I106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'Input sheet'!$L$6:$L$18</xm:f>
          </x14:formula1>
          <xm:sqref>G108:I108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A188"/>
  <sheetViews>
    <sheetView zoomScale="120" zoomScaleNormal="120" zoomScaleSheetLayoutView="100" workbookViewId="0">
      <pane ySplit="6" topLeftCell="A7" activePane="bottomLeft" state="frozen"/>
      <selection activeCell="A24" sqref="A24"/>
      <selection pane="bottomLeft" activeCell="C69" sqref="C69"/>
    </sheetView>
  </sheetViews>
  <sheetFormatPr defaultColWidth="9" defaultRowHeight="14" x14ac:dyDescent="0.35"/>
  <cols>
    <col min="1" max="1" width="9.1796875" style="410" customWidth="1"/>
    <col min="2" max="2" width="64.453125" style="410" customWidth="1"/>
    <col min="3" max="3" width="31" style="410" customWidth="1"/>
    <col min="4" max="4" width="9.26953125" style="411" customWidth="1"/>
    <col min="5" max="5" width="9.26953125" style="412" customWidth="1"/>
    <col min="6" max="11" width="10.453125" style="412" customWidth="1"/>
    <col min="12" max="12" width="45.1796875" style="410" customWidth="1"/>
    <col min="13" max="13" width="9" style="408"/>
    <col min="14" max="14" width="49.453125" style="408" customWidth="1"/>
    <col min="15" max="21" width="9" style="408"/>
    <col min="22" max="22" width="9" style="409"/>
    <col min="23" max="38" width="9" style="408"/>
    <col min="39" max="16384" width="9" style="410"/>
  </cols>
  <sheetData>
    <row r="1" spans="1:53" x14ac:dyDescent="0.35">
      <c r="A1" s="68" t="str">
        <f>'Input sheet'!B4</f>
        <v>Financial results and forecasts 2025-2029: July 2025 submission</v>
      </c>
      <c r="B1" s="654"/>
      <c r="C1" s="654"/>
      <c r="D1" s="680"/>
      <c r="E1" s="681"/>
      <c r="F1" s="681"/>
      <c r="G1" s="682" t="str">
        <f>'Input sheet'!B5</f>
        <v>Annex B1</v>
      </c>
      <c r="H1" s="681"/>
      <c r="I1" s="681"/>
      <c r="J1" s="681"/>
      <c r="K1" s="681"/>
      <c r="L1" s="654"/>
      <c r="M1" s="656"/>
      <c r="N1" s="656"/>
      <c r="O1" s="656"/>
      <c r="P1" s="656"/>
      <c r="Q1" s="656"/>
      <c r="R1" s="656"/>
      <c r="S1" s="656"/>
      <c r="T1" s="656"/>
      <c r="U1" s="656"/>
      <c r="V1" s="683"/>
      <c r="W1" s="656"/>
      <c r="X1" s="656"/>
      <c r="Y1" s="656"/>
      <c r="Z1" s="656"/>
      <c r="AA1" s="656"/>
      <c r="AB1" s="656"/>
      <c r="AC1" s="656"/>
      <c r="AD1" s="656"/>
      <c r="AE1" s="656"/>
      <c r="AF1" s="656"/>
      <c r="AG1" s="656"/>
      <c r="AH1" s="656"/>
      <c r="AI1" s="656"/>
      <c r="AJ1" s="656"/>
      <c r="AK1" s="656"/>
      <c r="AL1" s="656"/>
      <c r="AM1" s="657"/>
      <c r="AN1" s="657"/>
      <c r="AO1" s="657"/>
      <c r="AP1" s="657"/>
      <c r="AQ1" s="657"/>
      <c r="AR1" s="657"/>
      <c r="AS1" s="657"/>
      <c r="AT1" s="657"/>
      <c r="AU1" s="657"/>
      <c r="AV1" s="657"/>
      <c r="AW1" s="657"/>
      <c r="AX1" s="657"/>
      <c r="AY1" s="657"/>
      <c r="AZ1" s="657"/>
      <c r="BA1" s="657"/>
    </row>
    <row r="2" spans="1:53" x14ac:dyDescent="0.35">
      <c r="A2" s="228" t="str">
        <f>'Input sheet'!B7</f>
        <v>Template University</v>
      </c>
      <c r="B2" s="413"/>
      <c r="C2" s="654"/>
      <c r="D2" s="680"/>
      <c r="E2" s="681"/>
      <c r="F2" s="681"/>
      <c r="G2" s="228" t="s">
        <v>650</v>
      </c>
      <c r="H2" s="681"/>
      <c r="I2" s="681"/>
      <c r="J2" s="681"/>
      <c r="K2" s="681"/>
      <c r="L2" s="654"/>
      <c r="M2" s="656"/>
      <c r="N2" s="656"/>
      <c r="O2" s="656"/>
      <c r="P2" s="656"/>
      <c r="Q2" s="656"/>
      <c r="R2" s="656"/>
      <c r="S2" s="656"/>
      <c r="T2" s="656"/>
      <c r="U2" s="656"/>
      <c r="V2" s="683"/>
      <c r="W2" s="656"/>
      <c r="X2" s="656"/>
      <c r="Y2" s="656"/>
      <c r="Z2" s="656"/>
      <c r="AA2" s="656"/>
      <c r="AB2" s="656"/>
      <c r="AC2" s="656"/>
      <c r="AD2" s="656"/>
      <c r="AE2" s="656"/>
      <c r="AF2" s="656"/>
      <c r="AG2" s="656"/>
      <c r="AH2" s="656"/>
      <c r="AI2" s="656"/>
      <c r="AJ2" s="656"/>
      <c r="AK2" s="656"/>
      <c r="AL2" s="656"/>
      <c r="AM2" s="657"/>
      <c r="AN2" s="657"/>
      <c r="AO2" s="657"/>
      <c r="AP2" s="657"/>
      <c r="AQ2" s="657"/>
      <c r="AR2" s="657"/>
      <c r="AS2" s="657"/>
      <c r="AT2" s="657"/>
      <c r="AU2" s="657"/>
      <c r="AV2" s="657"/>
      <c r="AW2" s="657"/>
      <c r="AX2" s="657"/>
      <c r="AY2" s="657"/>
      <c r="AZ2" s="657"/>
      <c r="BA2" s="657"/>
    </row>
    <row r="3" spans="1:53" x14ac:dyDescent="0.35">
      <c r="A3" s="68"/>
      <c r="B3" s="654"/>
      <c r="C3" s="654"/>
      <c r="D3" s="680"/>
      <c r="E3" s="681"/>
      <c r="F3" s="681"/>
      <c r="G3" s="681"/>
      <c r="H3" s="681"/>
      <c r="I3" s="681"/>
      <c r="J3" s="681"/>
      <c r="K3" s="681"/>
      <c r="L3" s="654"/>
      <c r="M3" s="684"/>
      <c r="N3" s="656"/>
      <c r="O3" s="656"/>
      <c r="P3" s="656"/>
      <c r="Q3" s="656"/>
      <c r="R3" s="656"/>
      <c r="S3" s="656"/>
      <c r="T3" s="656"/>
      <c r="U3" s="656"/>
      <c r="V3" s="683"/>
      <c r="W3" s="656"/>
      <c r="X3" s="656"/>
      <c r="Y3" s="656"/>
      <c r="Z3" s="656"/>
      <c r="AA3" s="656"/>
      <c r="AB3" s="656"/>
      <c r="AC3" s="656"/>
      <c r="AD3" s="656"/>
      <c r="AE3" s="656"/>
      <c r="AF3" s="656"/>
      <c r="AG3" s="656"/>
      <c r="AH3" s="656"/>
      <c r="AI3" s="656"/>
      <c r="AJ3" s="656"/>
      <c r="AK3" s="656"/>
      <c r="AL3" s="656"/>
      <c r="AM3" s="657"/>
      <c r="AN3" s="657"/>
      <c r="AO3" s="657"/>
      <c r="AP3" s="657"/>
      <c r="AQ3" s="657"/>
      <c r="AR3" s="657"/>
      <c r="AS3" s="657"/>
      <c r="AT3" s="657"/>
      <c r="AU3" s="657"/>
      <c r="AV3" s="657"/>
      <c r="AW3" s="657"/>
      <c r="AX3" s="657"/>
      <c r="AY3" s="657"/>
      <c r="AZ3" s="657"/>
      <c r="BA3" s="657"/>
    </row>
    <row r="4" spans="1:53" ht="15" customHeight="1" x14ac:dyDescent="0.35">
      <c r="A4" s="709" t="s">
        <v>651</v>
      </c>
      <c r="B4" s="710"/>
      <c r="C4" s="710"/>
      <c r="D4" s="710"/>
      <c r="E4" s="710"/>
      <c r="F4" s="710"/>
      <c r="G4" s="710"/>
      <c r="H4" s="710"/>
      <c r="I4" s="710"/>
      <c r="J4" s="710"/>
      <c r="K4" s="710"/>
      <c r="L4" s="711"/>
      <c r="M4" s="656"/>
      <c r="N4" s="656"/>
      <c r="O4" s="656"/>
      <c r="P4" s="656"/>
      <c r="Q4" s="656"/>
      <c r="R4" s="685"/>
      <c r="S4" s="656"/>
      <c r="T4" s="656"/>
      <c r="U4" s="656"/>
      <c r="V4" s="683"/>
      <c r="W4" s="656"/>
      <c r="X4" s="656"/>
      <c r="Y4" s="656"/>
      <c r="Z4" s="656"/>
      <c r="AA4" s="656"/>
      <c r="AB4" s="656"/>
      <c r="AC4" s="656"/>
      <c r="AD4" s="656"/>
      <c r="AE4" s="656"/>
      <c r="AF4" s="656"/>
      <c r="AG4" s="656"/>
      <c r="AH4" s="656"/>
      <c r="AI4" s="656"/>
      <c r="AJ4" s="656"/>
      <c r="AK4" s="656"/>
      <c r="AL4" s="656"/>
      <c r="AM4" s="657"/>
      <c r="AN4" s="657"/>
      <c r="AO4" s="657"/>
      <c r="AP4" s="657"/>
      <c r="AQ4" s="657"/>
      <c r="AR4" s="657"/>
      <c r="AS4" s="657"/>
      <c r="AT4" s="657"/>
      <c r="AU4" s="657"/>
      <c r="AV4" s="657"/>
      <c r="AW4" s="657"/>
      <c r="AX4" s="657"/>
      <c r="AY4" s="657"/>
      <c r="AZ4" s="657"/>
      <c r="BA4" s="657"/>
    </row>
    <row r="5" spans="1:53" ht="15" customHeight="1" x14ac:dyDescent="0.35">
      <c r="A5" s="712"/>
      <c r="B5" s="713"/>
      <c r="C5" s="713"/>
      <c r="D5" s="713"/>
      <c r="E5" s="713"/>
      <c r="F5" s="713"/>
      <c r="G5" s="713"/>
      <c r="H5" s="713"/>
      <c r="I5" s="713"/>
      <c r="J5" s="713"/>
      <c r="K5" s="713"/>
      <c r="L5" s="714"/>
      <c r="M5" s="656"/>
      <c r="N5" s="656"/>
      <c r="O5" s="656"/>
      <c r="P5" s="656"/>
      <c r="Q5" s="656"/>
      <c r="R5" s="656"/>
      <c r="S5" s="656"/>
      <c r="T5" s="656"/>
      <c r="U5" s="656"/>
      <c r="V5" s="683"/>
      <c r="W5" s="656"/>
      <c r="X5" s="656"/>
      <c r="Y5" s="656"/>
      <c r="Z5" s="656"/>
      <c r="AA5" s="656"/>
      <c r="AB5" s="656"/>
      <c r="AC5" s="656"/>
      <c r="AD5" s="656"/>
      <c r="AE5" s="656"/>
      <c r="AF5" s="656"/>
      <c r="AG5" s="656"/>
      <c r="AH5" s="656"/>
      <c r="AI5" s="656"/>
      <c r="AJ5" s="656"/>
      <c r="AK5" s="656"/>
      <c r="AL5" s="656"/>
      <c r="AM5" s="657"/>
      <c r="AN5" s="657"/>
      <c r="AO5" s="657"/>
      <c r="AP5" s="657"/>
      <c r="AQ5" s="657"/>
      <c r="AR5" s="657"/>
      <c r="AS5" s="657"/>
      <c r="AT5" s="657"/>
      <c r="AU5" s="657"/>
      <c r="AV5" s="657"/>
      <c r="AW5" s="657"/>
      <c r="AX5" s="657"/>
      <c r="AY5" s="657"/>
      <c r="AZ5" s="657"/>
      <c r="BA5" s="657"/>
    </row>
    <row r="6" spans="1:53" ht="28" x14ac:dyDescent="0.35">
      <c r="A6" s="229" t="s">
        <v>652</v>
      </c>
      <c r="B6" s="230" t="s">
        <v>653</v>
      </c>
      <c r="C6" s="231" t="s">
        <v>654</v>
      </c>
      <c r="D6" s="21" t="str">
        <f>"Actual "&amp;'Input sheet'!$B$10&amp;""</f>
        <v>Actual 2022/23</v>
      </c>
      <c r="E6" s="21" t="str">
        <f>"Actual "&amp;'Input sheet'!$B$11&amp;""</f>
        <v>Actual 2023/24</v>
      </c>
      <c r="F6" s="21" t="str">
        <f>"Forecast "&amp;'Input sheet'!$B$12&amp;""</f>
        <v>Forecast 2024/25</v>
      </c>
      <c r="G6" s="21" t="str">
        <f>"Estimate "&amp;'Input sheet'!$B$12&amp;""</f>
        <v>Estimate 2024/25</v>
      </c>
      <c r="H6" s="21" t="str">
        <f>"F/cast 1 "&amp;'Input sheet'!$B$13&amp;""</f>
        <v>F/cast 1 2025/26</v>
      </c>
      <c r="I6" s="21" t="str">
        <f>"F/cast 2 "&amp;'Input sheet'!$B$14&amp;""</f>
        <v>F/cast 2 2026/27</v>
      </c>
      <c r="J6" s="21" t="str">
        <f>"F/cast 3 "&amp;'Input sheet'!$B$15&amp;""</f>
        <v>F/cast 3 2027/28</v>
      </c>
      <c r="K6" s="22" t="str">
        <f>"F/cast 4 "&amp;'Input sheet'!$B$16&amp;""</f>
        <v>F/cast 4 2028/29</v>
      </c>
      <c r="L6" s="414" t="s">
        <v>655</v>
      </c>
      <c r="M6" s="686"/>
      <c r="N6" s="656"/>
      <c r="O6" s="656"/>
      <c r="P6" s="656"/>
      <c r="Q6" s="656"/>
      <c r="R6" s="656"/>
      <c r="S6" s="656"/>
      <c r="T6" s="656"/>
      <c r="U6" s="656"/>
      <c r="V6" s="683"/>
      <c r="W6" s="656"/>
      <c r="X6" s="656"/>
      <c r="Y6" s="656"/>
      <c r="Z6" s="656"/>
      <c r="AA6" s="656"/>
      <c r="AB6" s="656"/>
      <c r="AC6" s="656"/>
      <c r="AD6" s="656"/>
      <c r="AE6" s="656"/>
      <c r="AF6" s="656"/>
      <c r="AG6" s="656"/>
      <c r="AH6" s="656"/>
      <c r="AI6" s="656"/>
      <c r="AJ6" s="656"/>
      <c r="AK6" s="656"/>
      <c r="AL6" s="656"/>
      <c r="AM6" s="657"/>
      <c r="AN6" s="657"/>
      <c r="AO6" s="657"/>
      <c r="AP6" s="657"/>
      <c r="AQ6" s="657"/>
      <c r="AR6" s="657"/>
      <c r="AS6" s="657"/>
      <c r="AT6" s="657"/>
      <c r="AU6" s="657"/>
      <c r="AV6" s="657"/>
      <c r="AW6" s="657"/>
      <c r="AX6" s="657"/>
      <c r="AY6" s="657"/>
      <c r="AZ6" s="657"/>
      <c r="BA6" s="657"/>
    </row>
    <row r="7" spans="1:53" x14ac:dyDescent="0.35">
      <c r="A7" s="233" t="s">
        <v>656</v>
      </c>
      <c r="B7" s="240" t="s">
        <v>657</v>
      </c>
      <c r="C7" s="235" t="s">
        <v>658</v>
      </c>
      <c r="D7" s="241" t="str">
        <f>IF(ABS(ABS(Tables1_3!D22)-ABS(Table_5!E99))&gt;5,"Failed",("Passed"))</f>
        <v>Passed</v>
      </c>
      <c r="E7" s="241" t="str">
        <f>IF(ABS(ABS(Tables1_3!E22)-ABS(Table_5!F99))&gt;5,"Failed",("Passed"))</f>
        <v>Passed</v>
      </c>
      <c r="F7" s="241" t="str">
        <f>IF(ABS(ABS(Tables1_3!F22)-ABS(Table_5!G99))&gt;5,"Failed",("Passed"))</f>
        <v>Passed</v>
      </c>
      <c r="G7" s="241" t="str">
        <f>IF(ABS(ABS(Tables1_3!G22)-ABS(Table_5!H99))&gt;5,"Failed",("Passed"))</f>
        <v>Passed</v>
      </c>
      <c r="H7" s="241" t="str">
        <f>IF(ABS(ABS(Tables1_3!H22)-ABS(Table_5!I99))&gt;5,"Failed",("Passed"))</f>
        <v>Passed</v>
      </c>
      <c r="I7" s="241" t="str">
        <f>IF(ABS(ABS(Tables1_3!I22)-ABS(Table_5!J99))&gt;5,"Failed",("Passed"))</f>
        <v>Passed</v>
      </c>
      <c r="J7" s="241" t="str">
        <f>IF(ABS(ABS(Tables1_3!J22)-ABS(Table_5!K99))&gt;5,"Failed",("Passed"))</f>
        <v>Passed</v>
      </c>
      <c r="K7" s="241" t="str">
        <f>IF(ABS(ABS(Tables1_3!K22)-ABS(Table_5!L99))&gt;5,"Failed",("Passed"))</f>
        <v>Passed</v>
      </c>
      <c r="L7" s="260"/>
      <c r="M7" s="639"/>
      <c r="N7" s="684"/>
      <c r="O7" s="684"/>
      <c r="P7" s="684"/>
      <c r="Q7" s="684"/>
      <c r="R7" s="684"/>
      <c r="S7" s="684"/>
      <c r="T7" s="684"/>
      <c r="U7" s="684"/>
      <c r="V7" s="684"/>
      <c r="W7" s="656"/>
      <c r="X7" s="656"/>
      <c r="Y7" s="656"/>
      <c r="Z7" s="656"/>
      <c r="AA7" s="656"/>
      <c r="AB7" s="656"/>
      <c r="AC7" s="656"/>
      <c r="AD7" s="656"/>
      <c r="AE7" s="656"/>
      <c r="AF7" s="656"/>
      <c r="AG7" s="656"/>
      <c r="AH7" s="656"/>
      <c r="AI7" s="656"/>
      <c r="AJ7" s="656"/>
      <c r="AK7" s="656"/>
      <c r="AL7" s="656"/>
      <c r="AM7" s="657"/>
      <c r="AN7" s="657"/>
      <c r="AO7" s="657"/>
      <c r="AP7" s="657"/>
      <c r="AQ7" s="657"/>
      <c r="AR7" s="657"/>
      <c r="AS7" s="657"/>
      <c r="AT7" s="657"/>
      <c r="AU7" s="657"/>
      <c r="AV7" s="657"/>
      <c r="AW7" s="657"/>
      <c r="AX7" s="657"/>
      <c r="AY7" s="657"/>
      <c r="AZ7" s="657"/>
      <c r="BA7" s="657"/>
    </row>
    <row r="8" spans="1:53" s="461" customFormat="1" ht="14.25" customHeight="1" x14ac:dyDescent="0.35">
      <c r="A8" s="233" t="s">
        <v>659</v>
      </c>
      <c r="B8" s="240" t="s">
        <v>660</v>
      </c>
      <c r="C8" s="235" t="s">
        <v>661</v>
      </c>
      <c r="D8" s="241" t="str">
        <f>IF(OR(AND(Tables1_3!D29&gt;=0,Tables1_3!D30&gt;=0),(AND(ABS(SUM(Table_5!E128:E129))&gt;0,(OR(Tables1_3!D29&lt;0,Tables1_3!D30&lt;0))))),"Passed","Failed")</f>
        <v>Passed</v>
      </c>
      <c r="E8" s="241" t="str">
        <f>IF(OR(AND(Tables1_3!E29&gt;=0,Tables1_3!E30&gt;=0),(AND(ABS(SUM(Table_5!F128:F129))&gt;0,(OR(Tables1_3!E29&lt;0,Tables1_3!E30&lt;0))))),"Passed","Failed")</f>
        <v>Passed</v>
      </c>
      <c r="F8" s="241" t="str">
        <f>IF(OR(AND(Tables1_3!F29&gt;=0,Tables1_3!F30&gt;=0),(AND(ABS(SUM(Table_5!G128:G129))&gt;0,(OR(Tables1_3!F29&lt;0,Tables1_3!F30&lt;0))))),"Passed","Failed")</f>
        <v>Passed</v>
      </c>
      <c r="G8" s="241" t="str">
        <f>IF(OR(AND(Tables1_3!G29&gt;=0,Tables1_3!G30&gt;=0),(AND(ABS(SUM(Table_5!H128:H129))&gt;0,(OR(Tables1_3!G29&lt;0,Tables1_3!G30&lt;0))))),"Passed","Failed")</f>
        <v>Passed</v>
      </c>
      <c r="H8" s="241" t="str">
        <f>IF(OR(AND(Tables1_3!H29&gt;=0,Tables1_3!H30&gt;=0),(AND(ABS(SUM(Table_5!I128:I129))&gt;0,(OR(Tables1_3!H29&lt;0,Tables1_3!H30&lt;0))))),"Passed","Failed")</f>
        <v>Passed</v>
      </c>
      <c r="I8" s="241" t="str">
        <f>IF(OR(AND(Tables1_3!I29&gt;=0,Tables1_3!I30&gt;=0),(AND(ABS(SUM(Table_5!J128:J129))&gt;0,(OR(Tables1_3!I29&lt;0,Tables1_3!I30&lt;0))))),"Passed","Failed")</f>
        <v>Passed</v>
      </c>
      <c r="J8" s="241" t="str">
        <f>IF(OR(AND(Tables1_3!J29&gt;=0,Tables1_3!J30&gt;=0),(AND(ABS(SUM(Table_5!K128:K129))&gt;0,(OR(Tables1_3!J29&lt;0,Tables1_3!J30&lt;0))))),"Passed","Failed")</f>
        <v>Passed</v>
      </c>
      <c r="K8" s="241" t="str">
        <f>IF(OR(AND(Tables1_3!K29&gt;=0,Tables1_3!K30&gt;=0),(AND(ABS(SUM(Table_5!L128:L129))&gt;0,(OR(Tables1_3!K29&lt;0,Tables1_3!K30&lt;0))))),"Passed","Failed")</f>
        <v>Passed</v>
      </c>
      <c r="L8" s="260"/>
      <c r="M8" s="639"/>
      <c r="N8" s="656"/>
      <c r="O8" s="656"/>
      <c r="P8" s="656"/>
      <c r="Q8" s="656"/>
      <c r="R8" s="656"/>
      <c r="S8" s="656"/>
      <c r="T8" s="656"/>
      <c r="U8" s="656"/>
      <c r="V8" s="656"/>
      <c r="W8" s="657"/>
      <c r="X8" s="657"/>
      <c r="Y8" s="657"/>
      <c r="Z8" s="657"/>
      <c r="AA8" s="657"/>
      <c r="AB8" s="657"/>
      <c r="AC8" s="657"/>
      <c r="AD8" s="657"/>
      <c r="AE8" s="657"/>
      <c r="AF8" s="657"/>
      <c r="AG8" s="657"/>
      <c r="AH8" s="657"/>
      <c r="AI8" s="657"/>
      <c r="AJ8" s="657"/>
      <c r="AK8" s="657"/>
      <c r="AL8" s="657"/>
      <c r="AM8" s="657"/>
      <c r="AN8" s="657"/>
      <c r="AO8" s="657"/>
      <c r="AP8" s="657"/>
      <c r="AQ8" s="657"/>
      <c r="AR8" s="657"/>
      <c r="AS8" s="657"/>
      <c r="AT8" s="657"/>
      <c r="AU8" s="657"/>
      <c r="AV8" s="657"/>
      <c r="AW8" s="657"/>
      <c r="AX8" s="657"/>
      <c r="AY8" s="657"/>
      <c r="AZ8" s="657"/>
      <c r="BA8" s="657"/>
    </row>
    <row r="9" spans="1:53" x14ac:dyDescent="0.35">
      <c r="A9" s="233" t="s">
        <v>662</v>
      </c>
      <c r="B9" s="240" t="s">
        <v>663</v>
      </c>
      <c r="C9" s="235" t="s">
        <v>664</v>
      </c>
      <c r="D9" s="236" t="str">
        <f>IF(ABS(ABS(Tables1_3!D41)-ABS(Table_5!E73))&gt;5,"Failed","Passed")</f>
        <v>Passed</v>
      </c>
      <c r="E9" s="236" t="str">
        <f>IF(ABS(ABS(Tables1_3!E41)-ABS(Table_5!F73))&gt;5,"Failed","Passed")</f>
        <v>Passed</v>
      </c>
      <c r="F9" s="236" t="str">
        <f>IF(ABS(ABS(Tables1_3!F41)-ABS(Table_5!G73))&gt;5,"Failed","Passed")</f>
        <v>Passed</v>
      </c>
      <c r="G9" s="236" t="str">
        <f>IF(ABS(ABS(Tables1_3!G41)-ABS(Table_5!H73))&gt;5,"Failed","Passed")</f>
        <v>Passed</v>
      </c>
      <c r="H9" s="236" t="str">
        <f>IF(ABS(ABS(Tables1_3!H41)-ABS(Table_5!I73))&gt;5,"Failed","Passed")</f>
        <v>Passed</v>
      </c>
      <c r="I9" s="236" t="str">
        <f>IF(ABS(ABS(Tables1_3!I41)-ABS(Table_5!J73))&gt;5,"Failed","Passed")</f>
        <v>Passed</v>
      </c>
      <c r="J9" s="236" t="str">
        <f>IF(ABS(ABS(Tables1_3!J41)-ABS(Table_5!K73))&gt;5,"Failed","Passed")</f>
        <v>Passed</v>
      </c>
      <c r="K9" s="236" t="str">
        <f>IF(ABS(ABS(Tables1_3!K41)-ABS(Table_5!L73))&gt;5,"Failed","Passed")</f>
        <v>Passed</v>
      </c>
      <c r="L9" s="260"/>
      <c r="M9" s="639"/>
      <c r="N9" s="656"/>
      <c r="O9" s="656"/>
      <c r="P9" s="656"/>
      <c r="Q9" s="656"/>
      <c r="R9" s="656"/>
      <c r="S9" s="656"/>
      <c r="T9" s="656"/>
      <c r="U9" s="656"/>
      <c r="V9" s="656"/>
      <c r="W9" s="656"/>
      <c r="X9" s="656"/>
      <c r="Y9" s="656"/>
      <c r="Z9" s="656"/>
      <c r="AA9" s="656"/>
      <c r="AB9" s="656"/>
      <c r="AC9" s="656"/>
      <c r="AD9" s="656"/>
      <c r="AE9" s="656"/>
      <c r="AF9" s="656"/>
      <c r="AG9" s="656"/>
      <c r="AH9" s="656"/>
      <c r="AI9" s="656"/>
      <c r="AJ9" s="656"/>
      <c r="AK9" s="656"/>
      <c r="AL9" s="656"/>
      <c r="AM9" s="657"/>
      <c r="AN9" s="657"/>
      <c r="AO9" s="657"/>
      <c r="AP9" s="657"/>
      <c r="AQ9" s="657"/>
      <c r="AR9" s="657"/>
      <c r="AS9" s="657"/>
      <c r="AT9" s="657"/>
      <c r="AU9" s="657"/>
      <c r="AV9" s="657"/>
      <c r="AW9" s="657"/>
      <c r="AX9" s="657"/>
      <c r="AY9" s="657"/>
      <c r="AZ9" s="657"/>
      <c r="BA9" s="657"/>
    </row>
    <row r="10" spans="1:53" x14ac:dyDescent="0.35">
      <c r="A10" s="233" t="s">
        <v>665</v>
      </c>
      <c r="B10" s="234" t="s">
        <v>666</v>
      </c>
      <c r="C10" s="235" t="s">
        <v>667</v>
      </c>
      <c r="D10" s="236" t="str">
        <f>IF(ABS(ABS(Tables1_3!D42)-ABS(Tables1_3!D51))&gt;5,"Failed","Passed")</f>
        <v>Passed</v>
      </c>
      <c r="E10" s="236" t="str">
        <f>IF(ABS(ABS(Tables1_3!E42)-ABS(Tables1_3!E51))&gt;5,"Failed","Passed")</f>
        <v>Passed</v>
      </c>
      <c r="F10" s="236" t="str">
        <f>IF(ABS(ABS(Tables1_3!F42)-ABS(Tables1_3!F51))&gt;5,"Failed","Passed")</f>
        <v>Passed</v>
      </c>
      <c r="G10" s="236" t="str">
        <f>IF(ABS(ABS(Tables1_3!G42)-ABS(Tables1_3!G51))&gt;5,"Failed","Passed")</f>
        <v>Passed</v>
      </c>
      <c r="H10" s="236" t="str">
        <f>IF(ABS(ABS(Tables1_3!H42)-ABS(Tables1_3!H51))&gt;5,"Failed","Passed")</f>
        <v>Passed</v>
      </c>
      <c r="I10" s="236" t="str">
        <f>IF(ABS(ABS(Tables1_3!I42)-ABS(Tables1_3!I51))&gt;5,"Failed","Passed")</f>
        <v>Passed</v>
      </c>
      <c r="J10" s="236" t="str">
        <f>IF(ABS(ABS(Tables1_3!J42)-ABS(Tables1_3!J51))&gt;5,"Failed","Passed")</f>
        <v>Passed</v>
      </c>
      <c r="K10" s="236" t="str">
        <f>IF(ABS(ABS(Tables1_3!K42)-ABS(Tables1_3!K51))&gt;5,"Failed","Passed")</f>
        <v>Passed</v>
      </c>
      <c r="L10" s="260"/>
      <c r="M10" s="639"/>
      <c r="N10" s="656"/>
      <c r="O10" s="656"/>
      <c r="P10" s="656"/>
      <c r="Q10" s="656"/>
      <c r="R10" s="656"/>
      <c r="S10" s="656"/>
      <c r="T10" s="656"/>
      <c r="U10" s="656"/>
      <c r="V10" s="656"/>
      <c r="W10" s="656"/>
      <c r="X10" s="656"/>
      <c r="Y10" s="656"/>
      <c r="Z10" s="656"/>
      <c r="AA10" s="656"/>
      <c r="AB10" s="656"/>
      <c r="AC10" s="656"/>
      <c r="AD10" s="656"/>
      <c r="AE10" s="656"/>
      <c r="AF10" s="656"/>
      <c r="AG10" s="656"/>
      <c r="AH10" s="656"/>
      <c r="AI10" s="656"/>
      <c r="AJ10" s="656"/>
      <c r="AK10" s="656"/>
      <c r="AL10" s="656"/>
      <c r="AM10" s="657"/>
      <c r="AN10" s="657"/>
      <c r="AO10" s="657"/>
      <c r="AP10" s="657"/>
      <c r="AQ10" s="657"/>
      <c r="AR10" s="657"/>
      <c r="AS10" s="657"/>
      <c r="AT10" s="657"/>
      <c r="AU10" s="657"/>
      <c r="AV10" s="657"/>
      <c r="AW10" s="657"/>
      <c r="AX10" s="657"/>
      <c r="AY10" s="657"/>
      <c r="AZ10" s="657"/>
      <c r="BA10" s="657"/>
    </row>
    <row r="11" spans="1:53" x14ac:dyDescent="0.35">
      <c r="A11" s="233" t="s">
        <v>668</v>
      </c>
      <c r="B11" s="240" t="s">
        <v>669</v>
      </c>
      <c r="C11" s="235" t="s">
        <v>670</v>
      </c>
      <c r="D11" s="237" t="str">
        <f>IF(ABS(ABS(Tables1_3!D83)-ABS(Table_5!E45))&gt;5,"Failed","Passed")</f>
        <v>Passed</v>
      </c>
      <c r="E11" s="237" t="str">
        <f>IF(ABS(ABS(Tables1_3!E83)-ABS(Table_5!F45))&gt;5,"Failed","Passed")</f>
        <v>Passed</v>
      </c>
      <c r="F11" s="237" t="str">
        <f>IF(ABS(ABS(Tables1_3!F83)-ABS(Table_5!G45))&gt;5,"Failed","Passed")</f>
        <v>Passed</v>
      </c>
      <c r="G11" s="237" t="str">
        <f>IF(ABS(ABS(Tables1_3!G83)-ABS(Table_5!H45))&gt;5,"Failed","Passed")</f>
        <v>Passed</v>
      </c>
      <c r="H11" s="237" t="str">
        <f>IF(ABS(ABS(Tables1_3!H83)-ABS(Table_5!I45))&gt;5,"Failed","Passed")</f>
        <v>Passed</v>
      </c>
      <c r="I11" s="237" t="str">
        <f>IF(ABS(ABS(Tables1_3!I83)-ABS(Table_5!J45))&gt;5,"Failed","Passed")</f>
        <v>Passed</v>
      </c>
      <c r="J11" s="237" t="str">
        <f>IF(ABS(ABS(Tables1_3!J83)-ABS(Table_5!K45))&gt;5,"Failed","Passed")</f>
        <v>Passed</v>
      </c>
      <c r="K11" s="237" t="str">
        <f>IF(ABS(ABS(Tables1_3!K83)-ABS(Table_5!L45))&gt;5,"Failed","Passed")</f>
        <v>Passed</v>
      </c>
      <c r="L11" s="260"/>
      <c r="M11" s="639"/>
      <c r="N11" s="656"/>
      <c r="O11" s="656"/>
      <c r="P11" s="656"/>
      <c r="Q11" s="656"/>
      <c r="R11" s="656"/>
      <c r="S11" s="656"/>
      <c r="T11" s="656"/>
      <c r="U11" s="656"/>
      <c r="V11" s="656"/>
      <c r="W11" s="656"/>
      <c r="X11" s="656"/>
      <c r="Y11" s="656"/>
      <c r="Z11" s="656"/>
      <c r="AA11" s="656"/>
      <c r="AB11" s="656"/>
      <c r="AC11" s="656"/>
      <c r="AD11" s="656"/>
      <c r="AE11" s="656"/>
      <c r="AF11" s="656"/>
      <c r="AG11" s="656"/>
      <c r="AH11" s="656"/>
      <c r="AI11" s="656"/>
      <c r="AJ11" s="656"/>
      <c r="AK11" s="656"/>
      <c r="AL11" s="656"/>
      <c r="AM11" s="657"/>
      <c r="AN11" s="657"/>
      <c r="AO11" s="657"/>
      <c r="AP11" s="657"/>
      <c r="AQ11" s="657"/>
      <c r="AR11" s="657"/>
      <c r="AS11" s="657"/>
      <c r="AT11" s="657"/>
      <c r="AU11" s="657"/>
      <c r="AV11" s="657"/>
      <c r="AW11" s="657"/>
      <c r="AX11" s="657"/>
      <c r="AY11" s="657"/>
      <c r="AZ11" s="657"/>
      <c r="BA11" s="657"/>
    </row>
    <row r="12" spans="1:53" x14ac:dyDescent="0.35">
      <c r="A12" s="233" t="s">
        <v>671</v>
      </c>
      <c r="B12" s="234" t="s">
        <v>672</v>
      </c>
      <c r="C12" s="235" t="s">
        <v>673</v>
      </c>
      <c r="D12" s="236" t="str">
        <f>IF((ABS(ROUND(Tables1_3!D133,0)-ROUND(Tables1_3!D144,0))&gt;5),"Failed","Passed")</f>
        <v>Passed</v>
      </c>
      <c r="E12" s="236" t="str">
        <f>IF((ABS(ROUND(Tables1_3!E133,0)-ROUND(Tables1_3!E144,0))&gt;5),"Failed","Passed")</f>
        <v>Passed</v>
      </c>
      <c r="F12" s="236" t="str">
        <f>IF((ABS(ROUND(Tables1_3!F133,0)-ROUND(Tables1_3!F144,0))&gt;5),"Failed","Passed")</f>
        <v>Passed</v>
      </c>
      <c r="G12" s="236" t="str">
        <f>IF((ABS(ROUND(Tables1_3!G133,0)-ROUND(Tables1_3!G144,0))&gt;5),"Failed","Passed")</f>
        <v>Passed</v>
      </c>
      <c r="H12" s="236" t="str">
        <f>IF((ABS(ROUND(Tables1_3!H133,0)-ROUND(Tables1_3!H144,0))&gt;5),"Failed","Passed")</f>
        <v>Passed</v>
      </c>
      <c r="I12" s="236" t="str">
        <f>IF((ABS(ROUND(Tables1_3!I133,0)-ROUND(Tables1_3!I144,0))&gt;5),"Failed","Passed")</f>
        <v>Passed</v>
      </c>
      <c r="J12" s="236" t="str">
        <f>IF((ABS(ROUND(Tables1_3!J133,0)-ROUND(Tables1_3!J144,0))&gt;5),"Failed","Passed")</f>
        <v>Passed</v>
      </c>
      <c r="K12" s="236" t="str">
        <f>IF((ABS(ROUND(Tables1_3!K133,0)-ROUND(Tables1_3!K144,0))&gt;5),"Failed","Passed")</f>
        <v>Passed</v>
      </c>
      <c r="L12" s="260"/>
      <c r="M12" s="639"/>
      <c r="N12" s="656"/>
      <c r="O12" s="656"/>
      <c r="P12" s="656"/>
      <c r="Q12" s="656"/>
      <c r="R12" s="656"/>
      <c r="S12" s="656"/>
      <c r="T12" s="656"/>
      <c r="U12" s="656"/>
      <c r="V12" s="656"/>
      <c r="W12" s="656"/>
      <c r="X12" s="656"/>
      <c r="Y12" s="656"/>
      <c r="Z12" s="656"/>
      <c r="AA12" s="656"/>
      <c r="AB12" s="656"/>
      <c r="AC12" s="656"/>
      <c r="AD12" s="656"/>
      <c r="AE12" s="656"/>
      <c r="AF12" s="656"/>
      <c r="AG12" s="656"/>
      <c r="AH12" s="656"/>
      <c r="AI12" s="656"/>
      <c r="AJ12" s="656"/>
      <c r="AK12" s="656"/>
      <c r="AL12" s="656"/>
      <c r="AM12" s="657"/>
      <c r="AN12" s="657"/>
      <c r="AO12" s="657"/>
      <c r="AP12" s="657"/>
      <c r="AQ12" s="657"/>
      <c r="AR12" s="657"/>
      <c r="AS12" s="657"/>
      <c r="AT12" s="657"/>
      <c r="AU12" s="657"/>
      <c r="AV12" s="657"/>
      <c r="AW12" s="657"/>
      <c r="AX12" s="657"/>
      <c r="AY12" s="657"/>
      <c r="AZ12" s="657"/>
      <c r="BA12" s="657"/>
    </row>
    <row r="13" spans="1:53" x14ac:dyDescent="0.35">
      <c r="A13" s="233" t="s">
        <v>674</v>
      </c>
      <c r="B13" s="234" t="s">
        <v>675</v>
      </c>
      <c r="C13" s="235" t="s">
        <v>676</v>
      </c>
      <c r="D13" s="237" t="str">
        <f>IF(Tables1_3!D151&gt;0,"Passed","Failed")</f>
        <v>Failed</v>
      </c>
      <c r="E13" s="237" t="str">
        <f>IF(Tables1_3!E151&gt;0,"Passed","Failed")</f>
        <v>Failed</v>
      </c>
      <c r="F13" s="237" t="str">
        <f>IF(Tables1_3!F151&gt;0,"Passed","Failed")</f>
        <v>Failed</v>
      </c>
      <c r="G13" s="237" t="str">
        <f>IF(Tables1_3!G151&gt;0,"Passed","Failed")</f>
        <v>Failed</v>
      </c>
      <c r="H13" s="237" t="str">
        <f>IF(Tables1_3!H151&gt;0,"Passed","Failed")</f>
        <v>Failed</v>
      </c>
      <c r="I13" s="237" t="str">
        <f>IF(Tables1_3!I151&gt;0,"Passed","Failed")</f>
        <v>Failed</v>
      </c>
      <c r="J13" s="237" t="str">
        <f>IF(Tables1_3!J151&gt;0,"Passed","Failed")</f>
        <v>Failed</v>
      </c>
      <c r="K13" s="237" t="str">
        <f>IF(Tables1_3!K151&gt;0,"Passed","Failed")</f>
        <v>Failed</v>
      </c>
      <c r="L13" s="260"/>
      <c r="M13" s="639"/>
      <c r="N13" s="656"/>
      <c r="O13" s="656"/>
      <c r="P13" s="656"/>
      <c r="Q13" s="656"/>
      <c r="R13" s="656"/>
      <c r="S13" s="656"/>
      <c r="T13" s="656"/>
      <c r="U13" s="656"/>
      <c r="V13" s="656"/>
      <c r="W13" s="656"/>
      <c r="X13" s="656"/>
      <c r="Y13" s="656"/>
      <c r="Z13" s="656"/>
      <c r="AA13" s="656"/>
      <c r="AB13" s="656"/>
      <c r="AC13" s="656"/>
      <c r="AD13" s="656"/>
      <c r="AE13" s="656"/>
      <c r="AF13" s="656"/>
      <c r="AG13" s="656"/>
      <c r="AH13" s="656"/>
      <c r="AI13" s="656"/>
      <c r="AJ13" s="656"/>
      <c r="AK13" s="656"/>
      <c r="AL13" s="656"/>
      <c r="AM13" s="657"/>
      <c r="AN13" s="657"/>
      <c r="AO13" s="657"/>
      <c r="AP13" s="657"/>
      <c r="AQ13" s="657"/>
      <c r="AR13" s="657"/>
      <c r="AS13" s="657"/>
      <c r="AT13" s="657"/>
      <c r="AU13" s="657"/>
      <c r="AV13" s="657"/>
      <c r="AW13" s="657"/>
      <c r="AX13" s="657"/>
      <c r="AY13" s="657"/>
      <c r="AZ13" s="657"/>
      <c r="BA13" s="657"/>
    </row>
    <row r="14" spans="1:53" x14ac:dyDescent="0.35">
      <c r="A14" s="233" t="s">
        <v>677</v>
      </c>
      <c r="B14" s="234" t="s">
        <v>678</v>
      </c>
      <c r="C14" s="235" t="s">
        <v>679</v>
      </c>
      <c r="D14" s="236" t="str">
        <f>IF(ABS(Tables1_3!D222-Tables1_3!D234)&gt;5,"Failed","Passed")</f>
        <v>Passed</v>
      </c>
      <c r="E14" s="236" t="str">
        <f>IF(ABS(Tables1_3!E222-Tables1_3!E234)&gt;5,"Failed","Passed")</f>
        <v>Passed</v>
      </c>
      <c r="F14" s="236" t="str">
        <f>IF(ABS(Tables1_3!F222-Tables1_3!F234)&gt;5,"Failed","Passed")</f>
        <v>Passed</v>
      </c>
      <c r="G14" s="236" t="str">
        <f>IF(ABS(Tables1_3!G222-Tables1_3!G234)&gt;5,"Failed","Passed")</f>
        <v>Passed</v>
      </c>
      <c r="H14" s="236" t="str">
        <f>IF(ABS(Tables1_3!H222-Tables1_3!H234)&gt;5,"Failed","Passed")</f>
        <v>Passed</v>
      </c>
      <c r="I14" s="236" t="str">
        <f>IF(ABS(Tables1_3!I222-Tables1_3!I234)&gt;5,"Failed","Passed")</f>
        <v>Passed</v>
      </c>
      <c r="J14" s="236" t="str">
        <f>IF(ABS(Tables1_3!J222-Tables1_3!J234)&gt;5,"Failed","Passed")</f>
        <v>Passed</v>
      </c>
      <c r="K14" s="236" t="str">
        <f>IF(ABS(Tables1_3!K222-Tables1_3!K234)&gt;5,"Failed","Passed")</f>
        <v>Passed</v>
      </c>
      <c r="L14" s="260"/>
      <c r="M14" s="639"/>
      <c r="N14" s="656"/>
      <c r="O14" s="656"/>
      <c r="P14" s="656"/>
      <c r="Q14" s="656"/>
      <c r="R14" s="656"/>
      <c r="S14" s="656"/>
      <c r="T14" s="656"/>
      <c r="U14" s="656"/>
      <c r="V14" s="656"/>
      <c r="W14" s="656"/>
      <c r="X14" s="656"/>
      <c r="Y14" s="656"/>
      <c r="Z14" s="656"/>
      <c r="AA14" s="656"/>
      <c r="AB14" s="656"/>
      <c r="AC14" s="656"/>
      <c r="AD14" s="656"/>
      <c r="AE14" s="656"/>
      <c r="AF14" s="656"/>
      <c r="AG14" s="656"/>
      <c r="AH14" s="656"/>
      <c r="AI14" s="656"/>
      <c r="AJ14" s="656"/>
      <c r="AK14" s="656"/>
      <c r="AL14" s="656"/>
      <c r="AM14" s="657"/>
      <c r="AN14" s="657"/>
      <c r="AO14" s="657"/>
      <c r="AP14" s="657"/>
      <c r="AQ14" s="657"/>
      <c r="AR14" s="657"/>
      <c r="AS14" s="657"/>
      <c r="AT14" s="657"/>
      <c r="AU14" s="657"/>
      <c r="AV14" s="657"/>
      <c r="AW14" s="657"/>
      <c r="AX14" s="657"/>
      <c r="AY14" s="657"/>
      <c r="AZ14" s="657"/>
      <c r="BA14" s="657"/>
    </row>
    <row r="15" spans="1:53" x14ac:dyDescent="0.35">
      <c r="A15" s="233" t="s">
        <v>680</v>
      </c>
      <c r="B15" s="240" t="s">
        <v>681</v>
      </c>
      <c r="C15" s="235" t="s">
        <v>682</v>
      </c>
      <c r="D15" s="236" t="str">
        <f>IF(ABS(ABS(Tables1_3!D253)-ABS(Table_5!E137))&gt;5,"Failed","Passed")</f>
        <v>Passed</v>
      </c>
      <c r="E15" s="236" t="str">
        <f>IF(ABS(ABS(Tables1_3!E253)-ABS(Table_5!F137))&gt;5,"Failed","Passed")</f>
        <v>Passed</v>
      </c>
      <c r="F15" s="236" t="str">
        <f>IF(ABS(ABS(Tables1_3!F253)-ABS(Table_5!G137))&gt;5,"Failed","Passed")</f>
        <v>Passed</v>
      </c>
      <c r="G15" s="236" t="str">
        <f>IF(ABS(ABS(Tables1_3!G253)-ABS(Table_5!H137))&gt;5,"Failed","Passed")</f>
        <v>Passed</v>
      </c>
      <c r="H15" s="236" t="str">
        <f>IF(ABS(ABS(Tables1_3!H253)-ABS(Table_5!I137))&gt;5,"Failed","Passed")</f>
        <v>Passed</v>
      </c>
      <c r="I15" s="236" t="str">
        <f>IF(ABS(ABS(Tables1_3!I253)-ABS(Table_5!J137))&gt;5,"Failed","Passed")</f>
        <v>Passed</v>
      </c>
      <c r="J15" s="236" t="str">
        <f>IF(ABS(ABS(Tables1_3!J253)-ABS(Table_5!K137))&gt;5,"Failed","Passed")</f>
        <v>Passed</v>
      </c>
      <c r="K15" s="236" t="str">
        <f>IF(ABS(ABS(Tables1_3!K253)-ABS(Table_5!L137))&gt;5,"Failed","Passed")</f>
        <v>Passed</v>
      </c>
      <c r="L15" s="260"/>
      <c r="M15" s="639"/>
      <c r="N15" s="656"/>
      <c r="O15" s="656"/>
      <c r="P15" s="656"/>
      <c r="Q15" s="656"/>
      <c r="R15" s="656"/>
      <c r="S15" s="656"/>
      <c r="T15" s="656"/>
      <c r="U15" s="656"/>
      <c r="V15" s="656"/>
      <c r="W15" s="656"/>
      <c r="X15" s="656"/>
      <c r="Y15" s="656"/>
      <c r="Z15" s="656"/>
      <c r="AA15" s="656"/>
      <c r="AB15" s="656"/>
      <c r="AC15" s="656"/>
      <c r="AD15" s="656"/>
      <c r="AE15" s="656"/>
      <c r="AF15" s="656"/>
      <c r="AG15" s="656"/>
      <c r="AH15" s="656"/>
      <c r="AI15" s="656"/>
      <c r="AJ15" s="656"/>
      <c r="AK15" s="656"/>
      <c r="AL15" s="656"/>
      <c r="AM15" s="657"/>
      <c r="AN15" s="657"/>
      <c r="AO15" s="657"/>
      <c r="AP15" s="657"/>
      <c r="AQ15" s="657"/>
      <c r="AR15" s="657"/>
      <c r="AS15" s="657"/>
      <c r="AT15" s="657"/>
      <c r="AU15" s="657"/>
      <c r="AV15" s="657"/>
      <c r="AW15" s="657"/>
      <c r="AX15" s="657"/>
      <c r="AY15" s="657"/>
      <c r="AZ15" s="657"/>
      <c r="BA15" s="657"/>
    </row>
    <row r="16" spans="1:53" x14ac:dyDescent="0.35">
      <c r="A16" s="233" t="s">
        <v>683</v>
      </c>
      <c r="B16" s="234" t="s">
        <v>684</v>
      </c>
      <c r="C16" s="235" t="s">
        <v>685</v>
      </c>
      <c r="D16" s="236" t="str">
        <f>IF(ABS(ABS(Table_5!E61)-ABS(Tables1_3!D260))&gt;5,"Failed","Passed")</f>
        <v>Passed</v>
      </c>
      <c r="E16" s="236" t="str">
        <f>IF(ABS(ABS(Table_5!F61)-ABS(Tables1_3!E260))&gt;5,"Failed","Passed")</f>
        <v>Passed</v>
      </c>
      <c r="F16" s="236" t="str">
        <f>IF(ABS(ABS(Table_5!G61)-ABS(Tables1_3!F260))&gt;5,"Failed","Passed")</f>
        <v>Passed</v>
      </c>
      <c r="G16" s="236" t="str">
        <f>IF(ABS(ABS(Table_5!H61)-ABS(Tables1_3!G260))&gt;5,"Failed","Passed")</f>
        <v>Passed</v>
      </c>
      <c r="H16" s="236" t="str">
        <f>IF(ABS(ABS(Table_5!I61)-ABS(Tables1_3!H260))&gt;5,"Failed","Passed")</f>
        <v>Passed</v>
      </c>
      <c r="I16" s="236" t="str">
        <f>IF(ABS(ABS(Table_5!J61)-ABS(Tables1_3!I260))&gt;5,"Failed","Passed")</f>
        <v>Passed</v>
      </c>
      <c r="J16" s="236" t="str">
        <f>IF(ABS(ABS(Table_5!K61)-ABS(Tables1_3!J260))&gt;5,"Failed","Passed")</f>
        <v>Passed</v>
      </c>
      <c r="K16" s="236" t="str">
        <f>IF(ABS(ABS(Table_5!L61)-ABS(Tables1_3!K260))&gt;5,"Failed","Passed")</f>
        <v>Passed</v>
      </c>
      <c r="L16" s="260"/>
      <c r="M16" s="639"/>
      <c r="N16" s="684"/>
      <c r="O16" s="684"/>
      <c r="P16" s="684"/>
      <c r="Q16" s="684"/>
      <c r="R16" s="684"/>
      <c r="S16" s="684"/>
      <c r="T16" s="684"/>
      <c r="U16" s="684"/>
      <c r="V16" s="684"/>
      <c r="W16" s="656"/>
      <c r="X16" s="656"/>
      <c r="Y16" s="656"/>
      <c r="Z16" s="656"/>
      <c r="AA16" s="656"/>
      <c r="AB16" s="656"/>
      <c r="AC16" s="656"/>
      <c r="AD16" s="656"/>
      <c r="AE16" s="656"/>
      <c r="AF16" s="656"/>
      <c r="AG16" s="656"/>
      <c r="AH16" s="656"/>
      <c r="AI16" s="656"/>
      <c r="AJ16" s="656"/>
      <c r="AK16" s="656"/>
      <c r="AL16" s="656"/>
      <c r="AM16" s="657"/>
      <c r="AN16" s="657"/>
      <c r="AO16" s="657"/>
      <c r="AP16" s="657"/>
      <c r="AQ16" s="657"/>
      <c r="AR16" s="657"/>
      <c r="AS16" s="657"/>
      <c r="AT16" s="657"/>
      <c r="AU16" s="657"/>
      <c r="AV16" s="657"/>
      <c r="AW16" s="657"/>
      <c r="AX16" s="657"/>
      <c r="AY16" s="657"/>
      <c r="AZ16" s="657"/>
      <c r="BA16" s="657"/>
    </row>
    <row r="17" spans="1:22" x14ac:dyDescent="0.35">
      <c r="A17" s="233" t="s">
        <v>686</v>
      </c>
      <c r="B17" s="240" t="s">
        <v>687</v>
      </c>
      <c r="C17" s="235" t="s">
        <v>688</v>
      </c>
      <c r="D17" s="241" t="str">
        <f>IF(ABS(ABS(Table_5!E150)-ABS(Tables1_3!D266))&gt;5,"Failed","Passed")</f>
        <v>Passed</v>
      </c>
      <c r="E17" s="241" t="str">
        <f>IF(ABS(ABS(Table_5!F150)-ABS(Tables1_3!E266))&gt;5,"Failed","Passed")</f>
        <v>Passed</v>
      </c>
      <c r="F17" s="241" t="str">
        <f>IF(ABS(ABS(Table_5!G150)-ABS(Tables1_3!F266))&gt;5,"Failed","Passed")</f>
        <v>Passed</v>
      </c>
      <c r="G17" s="241" t="str">
        <f>IF(ABS(ABS(Table_5!H150)-ABS(Tables1_3!G266))&gt;5,"Failed","Passed")</f>
        <v>Passed</v>
      </c>
      <c r="H17" s="241" t="str">
        <f>IF(ABS(ABS(Table_5!I150)-ABS(Tables1_3!H266))&gt;5,"Failed","Passed")</f>
        <v>Passed</v>
      </c>
      <c r="I17" s="241" t="str">
        <f>IF(ABS(ABS(Table_5!J150)-ABS(Tables1_3!I266))&gt;5,"Failed","Passed")</f>
        <v>Passed</v>
      </c>
      <c r="J17" s="241" t="str">
        <f>IF(ABS(ABS(Table_5!K150)-ABS(Tables1_3!J266))&gt;5,"Failed","Passed")</f>
        <v>Passed</v>
      </c>
      <c r="K17" s="241" t="str">
        <f>IF(ABS(ABS(Table_5!L150)-ABS(Tables1_3!K266))&gt;5,"Failed","Passed")</f>
        <v>Passed</v>
      </c>
      <c r="L17" s="260"/>
      <c r="M17" s="639"/>
      <c r="N17" s="687"/>
      <c r="O17" s="687"/>
      <c r="P17" s="687"/>
      <c r="Q17" s="687"/>
      <c r="R17" s="687"/>
      <c r="S17" s="687"/>
      <c r="T17" s="687"/>
      <c r="U17" s="687"/>
      <c r="V17" s="687"/>
    </row>
    <row r="18" spans="1:22" x14ac:dyDescent="0.35">
      <c r="A18" s="233" t="s">
        <v>689</v>
      </c>
      <c r="B18" s="240" t="s">
        <v>690</v>
      </c>
      <c r="C18" s="235" t="s">
        <v>691</v>
      </c>
      <c r="D18" s="237" t="str">
        <f>IF(ABS(ABS(Tables1_3!D270+Tables1_3!D271)-ABS(Table_5!E167))&gt;5,"Failed","Passed")</f>
        <v>Passed</v>
      </c>
      <c r="E18" s="237" t="str">
        <f>IF(ABS(ABS(Tables1_3!E270+Tables1_3!E271)-ABS(Table_5!F167))&gt;5,"Failed","Passed")</f>
        <v>Passed</v>
      </c>
      <c r="F18" s="237" t="str">
        <f>IF(ABS(ABS(Tables1_3!F270+Tables1_3!F271)-ABS(Table_5!G167))&gt;5,"Failed","Passed")</f>
        <v>Passed</v>
      </c>
      <c r="G18" s="237" t="str">
        <f>IF(ABS(ABS(Tables1_3!G270+Tables1_3!G271)-ABS(Table_5!H167))&gt;5,"Failed","Passed")</f>
        <v>Passed</v>
      </c>
      <c r="H18" s="237" t="str">
        <f>IF(ABS(ABS(Tables1_3!H270+Tables1_3!H271)-ABS(Table_5!I167))&gt;5,"Failed","Passed")</f>
        <v>Passed</v>
      </c>
      <c r="I18" s="237" t="str">
        <f>IF(ABS(ABS(Tables1_3!I270+Tables1_3!I271)-ABS(Table_5!J167))&gt;5,"Failed","Passed")</f>
        <v>Passed</v>
      </c>
      <c r="J18" s="237" t="str">
        <f>IF(ABS(ABS(Tables1_3!J270+Tables1_3!J271)-ABS(Table_5!K167))&gt;5,"Failed","Passed")</f>
        <v>Passed</v>
      </c>
      <c r="K18" s="237" t="str">
        <f>IF(ABS(ABS(Tables1_3!K270+Tables1_3!K271)-ABS(Table_5!L167))&gt;5,"Failed","Passed")</f>
        <v>Passed</v>
      </c>
      <c r="L18" s="260"/>
      <c r="M18" s="639"/>
      <c r="N18" s="656"/>
      <c r="O18" s="656"/>
      <c r="P18" s="656"/>
      <c r="Q18" s="656"/>
      <c r="R18" s="656"/>
      <c r="S18" s="656"/>
      <c r="T18" s="656"/>
      <c r="U18" s="656"/>
      <c r="V18" s="683"/>
    </row>
    <row r="19" spans="1:22" x14ac:dyDescent="0.35">
      <c r="A19" s="233" t="s">
        <v>692</v>
      </c>
      <c r="B19" s="240" t="s">
        <v>693</v>
      </c>
      <c r="C19" s="235" t="s">
        <v>694</v>
      </c>
      <c r="D19" s="236" t="str">
        <f>IF(ABS(ABS(Tables1_3!D274)-ABS(Table_5!E184))&gt;5,"Failed","Passed")</f>
        <v>Passed</v>
      </c>
      <c r="E19" s="236" t="str">
        <f>IF(ABS(ABS(Tables1_3!E274)-ABS(Table_5!F184))&gt;5,"Failed","Passed")</f>
        <v>Passed</v>
      </c>
      <c r="F19" s="236" t="str">
        <f>IF(ABS(ABS(Tables1_3!F274)-ABS(Table_5!G184))&gt;5,"Failed","Passed")</f>
        <v>Passed</v>
      </c>
      <c r="G19" s="236" t="str">
        <f>IF(ABS(ABS(Tables1_3!G274)-ABS(Table_5!H184))&gt;5,"Failed","Passed")</f>
        <v>Passed</v>
      </c>
      <c r="H19" s="236" t="str">
        <f>IF(ABS(ABS(Tables1_3!H274)-ABS(Table_5!I184))&gt;5,"Failed","Passed")</f>
        <v>Passed</v>
      </c>
      <c r="I19" s="236" t="str">
        <f>IF(ABS(ABS(Tables1_3!I274)-ABS(Table_5!J184))&gt;5,"Failed","Passed")</f>
        <v>Passed</v>
      </c>
      <c r="J19" s="236" t="str">
        <f>IF(ABS(ABS(Tables1_3!J274)-ABS(Table_5!K184))&gt;5,"Failed","Passed")</f>
        <v>Passed</v>
      </c>
      <c r="K19" s="236" t="str">
        <f>IF(ABS(ABS(Tables1_3!K274)-ABS(Table_5!L184))&gt;5,"Failed","Passed")</f>
        <v>Passed</v>
      </c>
      <c r="L19" s="260"/>
      <c r="M19" s="639"/>
      <c r="N19" s="656"/>
      <c r="O19" s="656"/>
      <c r="P19" s="656"/>
      <c r="Q19" s="656"/>
      <c r="R19" s="656"/>
      <c r="S19" s="656"/>
      <c r="T19" s="656"/>
      <c r="U19" s="656"/>
      <c r="V19" s="656"/>
    </row>
    <row r="20" spans="1:22" x14ac:dyDescent="0.35">
      <c r="A20" s="233" t="s">
        <v>695</v>
      </c>
      <c r="B20" s="240" t="s">
        <v>696</v>
      </c>
      <c r="C20" s="235" t="s">
        <v>697</v>
      </c>
      <c r="D20" s="241" t="str">
        <f>IF(ABS(ABS(Tables1_3!D285)-ABS(Table_5!E191))&gt;5,"Failed","Passed")</f>
        <v>Passed</v>
      </c>
      <c r="E20" s="241" t="str">
        <f>IF(ABS(ABS(Tables1_3!E285)-ABS(Table_5!F191))&gt;5,"Failed","Passed")</f>
        <v>Passed</v>
      </c>
      <c r="F20" s="241" t="str">
        <f>IF(ABS(ABS(Tables1_3!F285)-ABS(Table_5!G191))&gt;5,"Failed","Passed")</f>
        <v>Passed</v>
      </c>
      <c r="G20" s="241" t="str">
        <f>IF(ABS(ABS(Tables1_3!G285)-ABS(Table_5!H191))&gt;5,"Failed","Passed")</f>
        <v>Passed</v>
      </c>
      <c r="H20" s="241" t="str">
        <f>IF(ABS(ABS(Tables1_3!H285)-ABS(Table_5!I191))&gt;5,"Failed","Passed")</f>
        <v>Passed</v>
      </c>
      <c r="I20" s="241" t="str">
        <f>IF(ABS(ABS(Tables1_3!I285)-ABS(Table_5!J191))&gt;5,"Failed","Passed")</f>
        <v>Passed</v>
      </c>
      <c r="J20" s="241" t="str">
        <f>IF(ABS(ABS(Tables1_3!J285)-ABS(Table_5!K191))&gt;5,"Failed","Passed")</f>
        <v>Passed</v>
      </c>
      <c r="K20" s="241" t="str">
        <f>IF(ABS(ABS(Tables1_3!K285)-ABS(Table_5!L191))&gt;5,"Failed","Passed")</f>
        <v>Passed</v>
      </c>
      <c r="L20" s="260"/>
      <c r="M20" s="639"/>
      <c r="N20" s="656"/>
      <c r="O20" s="656"/>
      <c r="P20" s="656"/>
      <c r="Q20" s="656"/>
      <c r="R20" s="656"/>
      <c r="S20" s="656"/>
      <c r="T20" s="656"/>
      <c r="U20" s="656"/>
      <c r="V20" s="656"/>
    </row>
    <row r="21" spans="1:22" x14ac:dyDescent="0.35">
      <c r="A21" s="233" t="s">
        <v>698</v>
      </c>
      <c r="B21" s="234" t="s">
        <v>699</v>
      </c>
      <c r="C21" s="235" t="s">
        <v>700</v>
      </c>
      <c r="D21" s="238"/>
      <c r="E21" s="239"/>
      <c r="F21" s="239"/>
      <c r="G21" s="239"/>
      <c r="H21" s="241" t="str">
        <f>IF(AND(Tables1_3!H293&lt;&gt;0,Tables1_3!H294&lt;&gt;0,Tables1_3!H295&lt;&gt;0),"Passed","Failed")</f>
        <v>Failed</v>
      </c>
      <c r="I21" s="241" t="str">
        <f>IF(AND(Tables1_3!I293&lt;&gt;0,Tables1_3!I294&lt;&gt;0,Tables1_3!I295&lt;&gt;0),"Passed","Failed")</f>
        <v>Failed</v>
      </c>
      <c r="J21" s="241" t="str">
        <f>IF(AND(Tables1_3!J293&lt;&gt;0,Tables1_3!J294&lt;&gt;0,Tables1_3!J295&lt;&gt;0),"Passed","Failed")</f>
        <v>Failed</v>
      </c>
      <c r="K21" s="241" t="str">
        <f>IF(AND(Tables1_3!K293&lt;&gt;0,Tables1_3!K294&lt;&gt;0,Tables1_3!K295&lt;&gt;0),"Passed","Failed")</f>
        <v>Failed</v>
      </c>
      <c r="L21" s="260"/>
      <c r="M21" s="639"/>
      <c r="N21" s="656"/>
      <c r="O21" s="656"/>
      <c r="P21" s="656"/>
      <c r="Q21" s="656"/>
      <c r="R21" s="656"/>
      <c r="S21" s="656"/>
      <c r="T21" s="656"/>
      <c r="U21" s="656"/>
      <c r="V21" s="656"/>
    </row>
    <row r="22" spans="1:22" x14ac:dyDescent="0.35">
      <c r="A22" s="233" t="s">
        <v>701</v>
      </c>
      <c r="B22" s="654" t="s">
        <v>702</v>
      </c>
      <c r="C22" s="235" t="s">
        <v>703</v>
      </c>
      <c r="D22" s="238"/>
      <c r="E22" s="239"/>
      <c r="F22" s="239"/>
      <c r="G22" s="239"/>
      <c r="H22" s="241" t="str">
        <f>IF(AND(Tables1_3!H297&lt;&gt;0,Tables1_3!H298&lt;&gt;"select"),"Passed","Failed")</f>
        <v>Failed</v>
      </c>
      <c r="I22" s="241" t="str">
        <f>IF(AND(Tables1_3!I297&lt;&gt;0,Tables1_3!I298&lt;&gt;"select"),"Passed","Failed")</f>
        <v>Failed</v>
      </c>
      <c r="J22" s="241" t="str">
        <f>IF(AND(Tables1_3!J297&lt;&gt;0,Tables1_3!J298&lt;&gt;"select"),"Passed","Failed")</f>
        <v>Failed</v>
      </c>
      <c r="K22" s="241" t="str">
        <f>IF(AND(Tables1_3!K297&lt;&gt;0,Tables1_3!K298&lt;&gt;"select"),"Passed","Failed")</f>
        <v>Failed</v>
      </c>
      <c r="L22" s="260"/>
      <c r="M22" s="639"/>
      <c r="N22" s="656"/>
      <c r="O22" s="656"/>
      <c r="P22" s="656"/>
      <c r="Q22" s="656"/>
      <c r="R22" s="656"/>
      <c r="S22" s="656"/>
      <c r="T22" s="656"/>
      <c r="U22" s="656"/>
      <c r="V22" s="656"/>
    </row>
    <row r="23" spans="1:22" ht="13.75" customHeight="1" x14ac:dyDescent="0.35">
      <c r="A23" s="233" t="s">
        <v>704</v>
      </c>
      <c r="B23" s="240" t="s">
        <v>705</v>
      </c>
      <c r="C23" s="235" t="s">
        <v>706</v>
      </c>
      <c r="D23" s="749" t="str">
        <f>IF(OR((AND(Table_5!D8="nil",SUM(Table_5!E18:J18)=0)),(AND(Table_5!D8="select",SUM(Table_5!E18:J18)&gt;0))),"Passed", "Failed")</f>
        <v>Failed</v>
      </c>
      <c r="E23" s="750"/>
      <c r="F23" s="750"/>
      <c r="G23" s="750"/>
      <c r="H23" s="750"/>
      <c r="I23" s="750"/>
      <c r="J23" s="750"/>
      <c r="K23" s="751"/>
      <c r="L23" s="260"/>
      <c r="M23" s="639"/>
      <c r="N23" s="656"/>
      <c r="O23" s="656"/>
      <c r="P23" s="656"/>
      <c r="Q23" s="656"/>
      <c r="R23" s="656"/>
      <c r="S23" s="656"/>
      <c r="T23" s="656"/>
      <c r="U23" s="656"/>
      <c r="V23" s="656"/>
    </row>
    <row r="24" spans="1:22" ht="13.75" customHeight="1" x14ac:dyDescent="0.35">
      <c r="A24" s="233" t="s">
        <v>707</v>
      </c>
      <c r="B24" s="240" t="s">
        <v>708</v>
      </c>
      <c r="C24" s="235" t="s">
        <v>709</v>
      </c>
      <c r="D24" s="749" t="str">
        <f>IF(Table_5!D48="select","Failed", "Passed")</f>
        <v>Failed</v>
      </c>
      <c r="E24" s="750"/>
      <c r="F24" s="750"/>
      <c r="G24" s="750"/>
      <c r="H24" s="750"/>
      <c r="I24" s="750"/>
      <c r="J24" s="750"/>
      <c r="K24" s="751"/>
      <c r="L24" s="260"/>
      <c r="M24" s="639"/>
      <c r="N24" s="656"/>
      <c r="O24" s="656"/>
      <c r="P24" s="656"/>
      <c r="Q24" s="656"/>
      <c r="R24" s="656"/>
      <c r="S24" s="656"/>
      <c r="T24" s="656"/>
      <c r="U24" s="656"/>
      <c r="V24" s="656"/>
    </row>
    <row r="25" spans="1:22" x14ac:dyDescent="0.35">
      <c r="A25" s="233" t="s">
        <v>710</v>
      </c>
      <c r="B25" s="242" t="s">
        <v>711</v>
      </c>
      <c r="C25" s="235" t="s">
        <v>712</v>
      </c>
      <c r="D25" s="755" t="str">
        <f>IF((AND(SUM(Table_5!E86:L86)&lt;&gt;0,Table_5!D76="None")),"Failed",IF((AND(SUM(Table_5!E86:L86)=0,Table_5!D76="select")),"Failed","Passed"))</f>
        <v>Failed</v>
      </c>
      <c r="E25" s="750"/>
      <c r="F25" s="750"/>
      <c r="G25" s="750"/>
      <c r="H25" s="750"/>
      <c r="I25" s="750"/>
      <c r="J25" s="750"/>
      <c r="K25" s="751"/>
      <c r="L25" s="260"/>
      <c r="M25" s="686"/>
      <c r="N25" s="656"/>
      <c r="O25" s="656"/>
      <c r="P25" s="656"/>
      <c r="Q25" s="656"/>
      <c r="R25" s="656"/>
      <c r="S25" s="656"/>
      <c r="T25" s="656"/>
      <c r="U25" s="656"/>
      <c r="V25" s="656"/>
    </row>
    <row r="26" spans="1:22" x14ac:dyDescent="0.35">
      <c r="A26" s="233" t="s">
        <v>713</v>
      </c>
      <c r="B26" s="240" t="s">
        <v>714</v>
      </c>
      <c r="C26" s="235" t="s">
        <v>715</v>
      </c>
      <c r="D26" s="237" t="str">
        <f>IF(AND(Tables1_3!D19&lt;&gt;0,SUM(Table_5!E90:E92)=0),"Failed","Passed")</f>
        <v>Passed</v>
      </c>
      <c r="E26" s="237" t="str">
        <f>IF(AND(Tables1_3!E19&lt;&gt;0,SUM(Table_5!F90:F92)=0),"Failed","Passed")</f>
        <v>Passed</v>
      </c>
      <c r="F26" s="237" t="str">
        <f>IF(AND(Tables1_3!F19&lt;&gt;0,SUM(Table_5!G90:G92)=0),"Failed","Passed")</f>
        <v>Passed</v>
      </c>
      <c r="G26" s="237" t="str">
        <f>IF(AND(Tables1_3!G19&lt;&gt;0,SUM(Table_5!H90:H92)=0),"Failed","Passed")</f>
        <v>Passed</v>
      </c>
      <c r="H26" s="237" t="str">
        <f>IF(AND(Tables1_3!H19&lt;&gt;0,SUM(Table_5!I90:I92)=0),"Failed","Passed")</f>
        <v>Passed</v>
      </c>
      <c r="I26" s="237" t="str">
        <f>IF(AND(Tables1_3!I19&lt;&gt;0,SUM(Table_5!J90:J92)=0),"Failed","Passed")</f>
        <v>Passed</v>
      </c>
      <c r="J26" s="237" t="str">
        <f>IF(AND(Tables1_3!J19&lt;&gt;0,SUM(Table_5!K90:K92)=0),"Failed","Passed")</f>
        <v>Passed</v>
      </c>
      <c r="K26" s="237" t="str">
        <f>IF(AND(Tables1_3!K19&lt;&gt;0,SUM(Table_5!L90:L92)=0),"Failed","Passed")</f>
        <v>Passed</v>
      </c>
      <c r="L26" s="260"/>
      <c r="M26" s="639"/>
      <c r="N26" s="656"/>
      <c r="O26" s="656"/>
      <c r="P26" s="656"/>
      <c r="Q26" s="656"/>
      <c r="R26" s="656"/>
      <c r="S26" s="656"/>
      <c r="T26" s="656"/>
      <c r="U26" s="656"/>
      <c r="V26" s="656"/>
    </row>
    <row r="27" spans="1:22" ht="14.25" customHeight="1" x14ac:dyDescent="0.35">
      <c r="A27" s="233" t="s">
        <v>716</v>
      </c>
      <c r="B27" s="240" t="s">
        <v>717</v>
      </c>
      <c r="C27" s="235" t="s">
        <v>718</v>
      </c>
      <c r="D27" s="752" t="str">
        <f>IF(OR(AND(Table_5!$D$102="NO subs",SUM(Table_5!E125:L125)=0),AND(Table_5!$D$102="select",SUM(Table_5!E125:L125)&lt;&gt;0)),"Passed","Failed")</f>
        <v>Failed</v>
      </c>
      <c r="E27" s="753"/>
      <c r="F27" s="753"/>
      <c r="G27" s="753"/>
      <c r="H27" s="753"/>
      <c r="I27" s="753"/>
      <c r="J27" s="753"/>
      <c r="K27" s="754"/>
      <c r="L27" s="260"/>
      <c r="M27" s="639"/>
      <c r="N27" s="656"/>
      <c r="O27" s="656"/>
      <c r="P27" s="656"/>
      <c r="Q27" s="656"/>
      <c r="R27" s="656"/>
      <c r="S27" s="656"/>
      <c r="T27" s="656"/>
      <c r="U27" s="656"/>
      <c r="V27" s="656"/>
    </row>
    <row r="28" spans="1:22" ht="14.25" customHeight="1" x14ac:dyDescent="0.35">
      <c r="A28" s="233" t="s">
        <v>719</v>
      </c>
      <c r="B28" s="240" t="s">
        <v>660</v>
      </c>
      <c r="C28" s="235" t="s">
        <v>720</v>
      </c>
      <c r="D28" s="752" t="str">
        <f>IF(OR(AND(Table_5!$D$127="surplus / none",SUM(Table_5!E128:L129)=0),AND(Table_5!$D$127="select",SUM(Table_5!E128:L129)&lt;&gt;0)),"Passed","Failed")</f>
        <v>Failed</v>
      </c>
      <c r="E28" s="753"/>
      <c r="F28" s="753"/>
      <c r="G28" s="753"/>
      <c r="H28" s="753"/>
      <c r="I28" s="753"/>
      <c r="J28" s="753"/>
      <c r="K28" s="754"/>
      <c r="L28" s="260"/>
      <c r="M28" s="639"/>
      <c r="N28" s="656"/>
      <c r="O28" s="656"/>
      <c r="P28" s="656"/>
      <c r="Q28" s="656"/>
      <c r="R28" s="656"/>
      <c r="S28" s="656"/>
      <c r="T28" s="656"/>
      <c r="U28" s="656"/>
      <c r="V28" s="683"/>
    </row>
    <row r="29" spans="1:22" x14ac:dyDescent="0.35">
      <c r="A29" s="233" t="s">
        <v>721</v>
      </c>
      <c r="B29" s="240" t="s">
        <v>690</v>
      </c>
      <c r="C29" s="235" t="s">
        <v>722</v>
      </c>
      <c r="D29" s="749" t="str">
        <f>IF(OR(AND(SUM(Table_5!E167:L167)&lt;&gt;0,Table_5!$M154&lt;&gt;"select",Table_5!$N154&lt;&gt;"select"), AND(SUM(Table_5!E167:L167)=0,Table_5!$M154="select",Table_5!$N154="select")),"Passed","Failed")</f>
        <v>Passed</v>
      </c>
      <c r="E29" s="750"/>
      <c r="F29" s="750"/>
      <c r="G29" s="750"/>
      <c r="H29" s="750"/>
      <c r="I29" s="750"/>
      <c r="J29" s="750"/>
      <c r="K29" s="751"/>
      <c r="L29" s="260"/>
      <c r="M29" s="639"/>
      <c r="N29" s="656"/>
      <c r="O29" s="656"/>
      <c r="P29" s="656"/>
      <c r="Q29" s="656"/>
      <c r="R29" s="656"/>
      <c r="S29" s="656"/>
      <c r="T29" s="656"/>
      <c r="U29" s="656"/>
      <c r="V29" s="683"/>
    </row>
    <row r="30" spans="1:22" ht="13.75" customHeight="1" x14ac:dyDescent="0.35">
      <c r="A30" s="233" t="s">
        <v>723</v>
      </c>
      <c r="B30" s="240" t="s">
        <v>724</v>
      </c>
      <c r="C30" s="235" t="s">
        <v>725</v>
      </c>
      <c r="D30" s="749" t="str">
        <f>IF(OR(AND(Table_5!$D$170="None",Table_5!H177=0),AND(Table_5!$D$170="select",Table_5!H177&gt;0,Table_5!M172&lt;&gt;"select")),"Passed","Failed")</f>
        <v>Failed</v>
      </c>
      <c r="E30" s="750"/>
      <c r="F30" s="750"/>
      <c r="G30" s="750"/>
      <c r="H30" s="750"/>
      <c r="I30" s="750"/>
      <c r="J30" s="750"/>
      <c r="K30" s="751"/>
      <c r="L30" s="260"/>
      <c r="M30" s="639"/>
      <c r="N30" s="656"/>
      <c r="O30" s="656"/>
      <c r="P30" s="656"/>
      <c r="Q30" s="656"/>
      <c r="R30" s="656"/>
      <c r="S30" s="656"/>
      <c r="T30" s="656"/>
      <c r="U30" s="656"/>
      <c r="V30" s="683"/>
    </row>
    <row r="31" spans="1:22" x14ac:dyDescent="0.35">
      <c r="A31" s="233" t="s">
        <v>726</v>
      </c>
      <c r="B31" s="240" t="s">
        <v>727</v>
      </c>
      <c r="C31" s="235" t="s">
        <v>728</v>
      </c>
      <c r="D31" s="237" t="str">
        <f>IF(ABS(Table_5!E199)&gt;5,"Failed","Passed")</f>
        <v>Passed</v>
      </c>
      <c r="E31" s="237" t="str">
        <f>IF(ABS(Table_5!F199)&gt;5,"Failed","Passed")</f>
        <v>Passed</v>
      </c>
      <c r="F31" s="237" t="str">
        <f>IF(ABS(Table_5!G199)&gt;5,"Failed","Passed")</f>
        <v>Passed</v>
      </c>
      <c r="G31" s="237" t="str">
        <f>IF(ABS(Table_5!H199)&gt;5,"Failed","Passed")</f>
        <v>Passed</v>
      </c>
      <c r="H31" s="237" t="str">
        <f>IF(ABS(Table_5!I199)&gt;5,"Failed","Passed")</f>
        <v>Passed</v>
      </c>
      <c r="I31" s="237" t="str">
        <f>IF(ABS(Table_5!J199)&gt;5,"Failed","Passed")</f>
        <v>Passed</v>
      </c>
      <c r="J31" s="237" t="str">
        <f>IF(ABS(Table_5!K199)&gt;5,"Failed","Passed")</f>
        <v>Passed</v>
      </c>
      <c r="K31" s="237" t="str">
        <f>IF(ABS(Table_5!L199)&gt;5,"Failed","Passed")</f>
        <v>Passed</v>
      </c>
      <c r="L31" s="260"/>
      <c r="M31" s="639"/>
      <c r="N31" s="656"/>
      <c r="O31" s="656"/>
      <c r="P31" s="656"/>
      <c r="Q31" s="656"/>
      <c r="R31" s="656"/>
      <c r="S31" s="656"/>
      <c r="T31" s="656"/>
      <c r="U31" s="656"/>
      <c r="V31" s="683"/>
    </row>
    <row r="32" spans="1:22" ht="13.75" customHeight="1" x14ac:dyDescent="0.35">
      <c r="A32" s="233" t="s">
        <v>729</v>
      </c>
      <c r="B32" s="240" t="s">
        <v>730</v>
      </c>
      <c r="C32" s="235" t="s">
        <v>731</v>
      </c>
      <c r="D32" s="749" t="str">
        <f>IF(OR(AND(Table_5!$D$200="None",SUM(Table_5!E200:L200)=0),AND(Table_5!$D$200="select",SUM(Table_5!E200:L200)&gt;0)),"Passed","Failed")</f>
        <v>Failed</v>
      </c>
      <c r="E32" s="750"/>
      <c r="F32" s="750"/>
      <c r="G32" s="750"/>
      <c r="H32" s="750"/>
      <c r="I32" s="750"/>
      <c r="J32" s="750"/>
      <c r="K32" s="751"/>
      <c r="L32" s="260"/>
      <c r="M32" s="639"/>
      <c r="N32" s="657"/>
      <c r="O32" s="639"/>
      <c r="P32" s="639"/>
      <c r="Q32" s="639"/>
      <c r="R32" s="639"/>
      <c r="S32" s="639"/>
      <c r="T32" s="639"/>
      <c r="U32" s="639"/>
      <c r="V32" s="639"/>
    </row>
    <row r="33" spans="1:22" ht="13.75" customHeight="1" x14ac:dyDescent="0.35">
      <c r="A33" s="233" t="s">
        <v>732</v>
      </c>
      <c r="B33" s="240" t="s">
        <v>733</v>
      </c>
      <c r="C33" s="235" t="s">
        <v>734</v>
      </c>
      <c r="D33" s="749" t="str">
        <f>IF(Table_5!H204&lt;1,"Failed","Passed")</f>
        <v>Failed</v>
      </c>
      <c r="E33" s="750"/>
      <c r="F33" s="750"/>
      <c r="G33" s="750"/>
      <c r="H33" s="750"/>
      <c r="I33" s="750"/>
      <c r="J33" s="750"/>
      <c r="K33" s="751"/>
      <c r="L33" s="260"/>
      <c r="M33" s="639"/>
      <c r="N33" s="656"/>
      <c r="O33" s="656"/>
      <c r="P33" s="656"/>
      <c r="Q33" s="656"/>
      <c r="R33" s="656"/>
      <c r="S33" s="656"/>
      <c r="T33" s="656"/>
      <c r="U33" s="656"/>
      <c r="V33" s="683"/>
    </row>
    <row r="34" spans="1:22" ht="13.75" customHeight="1" x14ac:dyDescent="0.35">
      <c r="A34" s="233" t="s">
        <v>735</v>
      </c>
      <c r="B34" s="240" t="s">
        <v>736</v>
      </c>
      <c r="C34" s="235" t="s">
        <v>737</v>
      </c>
      <c r="D34" s="238"/>
      <c r="E34" s="239"/>
      <c r="F34" s="237" t="str">
        <f>IF(Table_5!G209=0,"Failed",IF(Table_5!G210=0,"Failed","Passed"))</f>
        <v>Failed</v>
      </c>
      <c r="G34" s="237" t="str">
        <f>IF(Table_5!H209=0,"Failed",IF(Table_5!H210=0,"Failed","Passed"))</f>
        <v>Failed</v>
      </c>
      <c r="H34" s="237" t="str">
        <f>IF(Table_5!I209=0,"Failed",IF(Table_5!I210=0,"Failed","Passed"))</f>
        <v>Failed</v>
      </c>
      <c r="I34" s="237" t="str">
        <f>IF(Table_5!J209=0,"Failed",IF(Table_5!J210=0,"Failed","Passed"))</f>
        <v>Failed</v>
      </c>
      <c r="J34" s="237" t="str">
        <f>IF(Table_5!K209=0,"Failed",IF(Table_5!K210=0,"Failed","Passed"))</f>
        <v>Failed</v>
      </c>
      <c r="K34" s="237" t="str">
        <f>IF(Table_5!L209=0,"Failed",IF(Table_5!L210=0,"Failed","Passed"))</f>
        <v>Failed</v>
      </c>
      <c r="L34" s="260"/>
      <c r="M34" s="639"/>
      <c r="N34" s="656"/>
      <c r="O34" s="684"/>
      <c r="P34" s="684"/>
      <c r="Q34" s="684"/>
      <c r="R34" s="684"/>
      <c r="S34" s="684"/>
      <c r="T34" s="684"/>
      <c r="U34" s="684"/>
      <c r="V34" s="684"/>
    </row>
    <row r="35" spans="1:22" ht="13.75" customHeight="1" x14ac:dyDescent="0.35">
      <c r="A35" s="233" t="s">
        <v>738</v>
      </c>
      <c r="B35" s="240" t="s">
        <v>739</v>
      </c>
      <c r="C35" s="235" t="s">
        <v>740</v>
      </c>
      <c r="D35" s="238"/>
      <c r="E35" s="239"/>
      <c r="F35" s="237" t="str">
        <f>IF(SUM(Table_5!G216:G220)=0,"Failed","Passed")</f>
        <v>Failed</v>
      </c>
      <c r="G35" s="239"/>
      <c r="H35" s="237" t="str">
        <f>IF(SUM(Table_5!I216:I220)=0,"Failed","Passed")</f>
        <v>Failed</v>
      </c>
      <c r="I35" s="237" t="str">
        <f>IF(SUM(Table_5!J216:J220)=0,"Failed","Passed")</f>
        <v>Failed</v>
      </c>
      <c r="J35" s="237" t="str">
        <f>IF(SUM(Table_5!K216:K220)=0,"Failed","Passed")</f>
        <v>Failed</v>
      </c>
      <c r="K35" s="237" t="str">
        <f>IF(SUM(Table_5!L216:L220)=0,"Failed","Passed")</f>
        <v>Failed</v>
      </c>
      <c r="L35" s="260"/>
      <c r="M35" s="639"/>
      <c r="N35" s="656"/>
      <c r="O35" s="656"/>
      <c r="P35" s="656"/>
      <c r="Q35" s="684"/>
      <c r="R35" s="656"/>
      <c r="S35" s="656"/>
      <c r="T35" s="656"/>
      <c r="U35" s="656"/>
      <c r="V35" s="683"/>
    </row>
    <row r="36" spans="1:22" ht="17.25" customHeight="1" x14ac:dyDescent="0.35">
      <c r="A36" s="233" t="s">
        <v>741</v>
      </c>
      <c r="B36" s="242" t="s">
        <v>742</v>
      </c>
      <c r="C36" s="235" t="s">
        <v>743</v>
      </c>
      <c r="D36" s="749" t="str">
        <f>IF((AND(SUM(Table_5!I230:L230)&lt;&gt;0,Table_5!D224="None")),"Failed",IF((AND(SUM(Table_5!I230:L230)=0,Table_5!D224="select")),"Failed","Passed"))</f>
        <v>Failed</v>
      </c>
      <c r="E36" s="750"/>
      <c r="F36" s="750"/>
      <c r="G36" s="750"/>
      <c r="H36" s="750"/>
      <c r="I36" s="750"/>
      <c r="J36" s="750"/>
      <c r="K36" s="751"/>
      <c r="L36" s="260"/>
      <c r="M36" s="639"/>
      <c r="N36" s="656"/>
      <c r="O36" s="656"/>
      <c r="P36" s="656"/>
      <c r="Q36" s="656"/>
      <c r="R36" s="656"/>
      <c r="S36" s="656"/>
      <c r="T36" s="656"/>
      <c r="U36" s="656"/>
      <c r="V36" s="656"/>
    </row>
    <row r="37" spans="1:22" x14ac:dyDescent="0.35">
      <c r="A37" s="233" t="s">
        <v>744</v>
      </c>
      <c r="B37" s="240" t="s">
        <v>745</v>
      </c>
      <c r="C37" s="235" t="s">
        <v>746</v>
      </c>
      <c r="D37" s="238"/>
      <c r="E37" s="239"/>
      <c r="F37" s="237" t="str">
        <f>IF(ABS(Table_5!G241)&gt;5,"Failed","Passed")</f>
        <v>Passed</v>
      </c>
      <c r="G37" s="237" t="str">
        <f>IF(ABS(Table_5!H241)&gt;5,"Failed","Passed")</f>
        <v>Passed</v>
      </c>
      <c r="H37" s="237" t="str">
        <f>IF(ABS(Table_5!I241)&gt;5,"Failed","Passed")</f>
        <v>Passed</v>
      </c>
      <c r="I37" s="237" t="str">
        <f>IF(ABS(Table_5!J241)&gt;5,"Failed","Passed")</f>
        <v>Passed</v>
      </c>
      <c r="J37" s="237" t="str">
        <f>IF(ABS(Table_5!K241)&gt;5,"Failed","Passed")</f>
        <v>Passed</v>
      </c>
      <c r="K37" s="237" t="str">
        <f>IF(ABS(Table_5!L241)&gt;5,"Failed","Passed")</f>
        <v>Passed</v>
      </c>
      <c r="L37" s="260"/>
      <c r="M37" s="639"/>
      <c r="N37" s="656"/>
      <c r="O37" s="656"/>
      <c r="P37" s="656"/>
      <c r="Q37" s="656"/>
      <c r="R37" s="656"/>
      <c r="S37" s="656"/>
      <c r="T37" s="656"/>
      <c r="U37" s="656"/>
      <c r="V37" s="683"/>
    </row>
    <row r="38" spans="1:22" x14ac:dyDescent="0.35">
      <c r="A38" s="233" t="s">
        <v>747</v>
      </c>
      <c r="B38" s="240" t="s">
        <v>748</v>
      </c>
      <c r="C38" s="235" t="s">
        <v>749</v>
      </c>
      <c r="D38" s="238"/>
      <c r="E38" s="239"/>
      <c r="F38" s="237" t="str">
        <f>IF(ABS(Table_5!G249)&gt;5,"Failed","Passed")</f>
        <v>Passed</v>
      </c>
      <c r="G38" s="237" t="str">
        <f>IF(ABS(Table_5!H249)&gt;5,"Failed","Passed")</f>
        <v>Passed</v>
      </c>
      <c r="H38" s="237" t="str">
        <f>IF(ABS(Table_5!I249)&gt;5,"Failed","Passed")</f>
        <v>Passed</v>
      </c>
      <c r="I38" s="237" t="str">
        <f>IF(ABS(Table_5!J249)&gt;5,"Failed","Passed")</f>
        <v>Passed</v>
      </c>
      <c r="J38" s="237" t="str">
        <f>IF(ABS(Table_5!K249)&gt;5,"Failed","Passed")</f>
        <v>Passed</v>
      </c>
      <c r="K38" s="237" t="str">
        <f>IF(ABS(Table_5!L249)&gt;5,"Failed","Passed")</f>
        <v>Passed</v>
      </c>
      <c r="L38" s="260"/>
      <c r="M38" s="639"/>
      <c r="N38" s="656"/>
      <c r="O38" s="656"/>
      <c r="P38" s="656"/>
      <c r="Q38" s="656"/>
      <c r="R38" s="656"/>
      <c r="S38" s="656"/>
      <c r="T38" s="656"/>
      <c r="U38" s="656"/>
      <c r="V38" s="683"/>
    </row>
    <row r="39" spans="1:22" x14ac:dyDescent="0.35">
      <c r="A39" s="233" t="s">
        <v>750</v>
      </c>
      <c r="B39" s="240" t="s">
        <v>751</v>
      </c>
      <c r="C39" s="235" t="s">
        <v>752</v>
      </c>
      <c r="D39" s="238"/>
      <c r="E39" s="239"/>
      <c r="F39" s="237" t="str">
        <f>IF(ABS(Table_5!G258)&gt;5,"Failed","Passed")</f>
        <v>Passed</v>
      </c>
      <c r="G39" s="237" t="str">
        <f>IF(ABS(Table_5!H258)&gt;5,"Failed","Passed")</f>
        <v>Passed</v>
      </c>
      <c r="H39" s="237" t="str">
        <f>IF(ABS(Table_5!I258)&gt;5,"Failed","Passed")</f>
        <v>Passed</v>
      </c>
      <c r="I39" s="237" t="str">
        <f>IF(ABS(Table_5!J258)&gt;5,"Failed","Passed")</f>
        <v>Passed</v>
      </c>
      <c r="J39" s="237" t="str">
        <f>IF(ABS(Table_5!K258)&gt;5,"Failed","Passed")</f>
        <v>Passed</v>
      </c>
      <c r="K39" s="237" t="str">
        <f>IF(ABS(Table_5!L258)&gt;5,"Failed","Passed")</f>
        <v>Passed</v>
      </c>
      <c r="L39" s="260"/>
      <c r="M39" s="639"/>
      <c r="N39" s="656"/>
      <c r="O39" s="656"/>
      <c r="P39" s="656"/>
      <c r="Q39" s="656"/>
      <c r="R39" s="656"/>
      <c r="S39" s="656"/>
      <c r="T39" s="656"/>
      <c r="U39" s="656"/>
      <c r="V39" s="683"/>
    </row>
    <row r="40" spans="1:22" x14ac:dyDescent="0.35">
      <c r="A40" s="233" t="s">
        <v>753</v>
      </c>
      <c r="B40" s="240" t="s">
        <v>754</v>
      </c>
      <c r="C40" s="235" t="s">
        <v>755</v>
      </c>
      <c r="D40" s="238"/>
      <c r="E40" s="239"/>
      <c r="F40" s="237" t="str">
        <f>IF(ABS(Table_5!G266)&gt;5,"Failed","Passed")</f>
        <v>Passed</v>
      </c>
      <c r="G40" s="237" t="str">
        <f>IF(ABS(Table_5!H266)&gt;5,"Failed","Passed")</f>
        <v>Passed</v>
      </c>
      <c r="H40" s="237" t="str">
        <f>IF(ABS(Table_5!I266)&gt;5,"Failed","Passed")</f>
        <v>Passed</v>
      </c>
      <c r="I40" s="237" t="str">
        <f>IF(ABS(Table_5!J266)&gt;5,"Failed","Passed")</f>
        <v>Passed</v>
      </c>
      <c r="J40" s="237" t="str">
        <f>IF(ABS(Table_5!K266)&gt;5,"Failed","Passed")</f>
        <v>Passed</v>
      </c>
      <c r="K40" s="237" t="str">
        <f>IF(ABS(Table_5!L266)&gt;5,"Failed","Passed")</f>
        <v>Passed</v>
      </c>
      <c r="L40" s="260"/>
      <c r="M40" s="639"/>
      <c r="N40" s="656"/>
      <c r="O40" s="656"/>
      <c r="P40" s="656"/>
      <c r="Q40" s="656"/>
      <c r="R40" s="656"/>
      <c r="S40" s="656"/>
      <c r="T40" s="656"/>
      <c r="U40" s="656"/>
      <c r="V40" s="683"/>
    </row>
    <row r="41" spans="1:22" x14ac:dyDescent="0.35">
      <c r="A41" s="233" t="s">
        <v>756</v>
      </c>
      <c r="B41" s="240" t="s">
        <v>757</v>
      </c>
      <c r="C41" s="235" t="s">
        <v>758</v>
      </c>
      <c r="D41" s="238"/>
      <c r="E41" s="238"/>
      <c r="F41" s="238"/>
      <c r="G41" s="237" t="str">
        <f>IF(ABS(Table_6!G22-(Tables1_3!G195+Tables1_3!G196+Tables1_3!G197+Tables1_3!G211+Tables1_3!G212+Tables1_3!G213+Tables1_3!G200))&gt;5,"Failed","Passed")</f>
        <v>Passed</v>
      </c>
      <c r="H41" s="238"/>
      <c r="I41" s="238"/>
      <c r="J41" s="238"/>
      <c r="K41" s="238"/>
      <c r="L41" s="260"/>
      <c r="M41" s="639"/>
      <c r="N41" s="656"/>
      <c r="O41" s="656"/>
      <c r="P41" s="656"/>
      <c r="Q41" s="656"/>
      <c r="R41" s="656"/>
      <c r="S41" s="656"/>
      <c r="T41" s="656"/>
      <c r="U41" s="656"/>
      <c r="V41" s="683"/>
    </row>
    <row r="42" spans="1:22" ht="13.75" customHeight="1" x14ac:dyDescent="0.35">
      <c r="A42" s="233" t="s">
        <v>759</v>
      </c>
      <c r="B42" s="240" t="s">
        <v>760</v>
      </c>
      <c r="C42" s="235" t="s">
        <v>758</v>
      </c>
      <c r="D42" s="749" t="str">
        <f>IF(OR(AND(Table_6!F31="NO undrawn in future years",SUM(Table_6!H31:K31)=0),AND(Table_6!F31="select",SUM(Table_6!H31:K31)&lt;&gt;0)),"Passed","Failed")</f>
        <v>Failed</v>
      </c>
      <c r="E42" s="750"/>
      <c r="F42" s="750"/>
      <c r="G42" s="750"/>
      <c r="H42" s="750"/>
      <c r="I42" s="750"/>
      <c r="J42" s="750"/>
      <c r="K42" s="751"/>
      <c r="L42" s="260"/>
      <c r="M42" s="639"/>
      <c r="N42" s="656"/>
      <c r="O42" s="656"/>
      <c r="P42" s="656"/>
      <c r="Q42" s="656"/>
      <c r="R42" s="656"/>
      <c r="S42" s="656"/>
      <c r="T42" s="656"/>
      <c r="U42" s="656"/>
      <c r="V42" s="683"/>
    </row>
    <row r="43" spans="1:22" ht="13.75" customHeight="1" x14ac:dyDescent="0.35">
      <c r="A43" s="233" t="s">
        <v>761</v>
      </c>
      <c r="B43" s="240" t="s">
        <v>762</v>
      </c>
      <c r="C43" s="235" t="s">
        <v>758</v>
      </c>
      <c r="D43" s="749" t="str">
        <f>IF(Table_6!G24="","Failed","Passed")</f>
        <v>Failed</v>
      </c>
      <c r="E43" s="750"/>
      <c r="F43" s="750"/>
      <c r="G43" s="750"/>
      <c r="H43" s="750"/>
      <c r="I43" s="750"/>
      <c r="J43" s="750"/>
      <c r="K43" s="751"/>
      <c r="L43" s="260"/>
      <c r="M43" s="639"/>
      <c r="N43" s="656"/>
      <c r="O43" s="656"/>
      <c r="P43" s="656"/>
      <c r="Q43" s="656"/>
      <c r="R43" s="656"/>
      <c r="S43" s="656"/>
      <c r="T43" s="656"/>
      <c r="U43" s="656"/>
      <c r="V43" s="683"/>
    </row>
    <row r="44" spans="1:22" ht="13.75" customHeight="1" x14ac:dyDescent="0.35">
      <c r="A44" s="233" t="s">
        <v>763</v>
      </c>
      <c r="B44" s="240" t="s">
        <v>764</v>
      </c>
      <c r="C44" s="235" t="s">
        <v>758</v>
      </c>
      <c r="D44" s="749" t="str">
        <f>IF(ABS(Table_6!G36-Table_6!G22-Table_6!H22)&gt;5,"Failed","Passed")</f>
        <v>Passed</v>
      </c>
      <c r="E44" s="750"/>
      <c r="F44" s="750"/>
      <c r="G44" s="750"/>
      <c r="H44" s="750"/>
      <c r="I44" s="750"/>
      <c r="J44" s="750"/>
      <c r="K44" s="751"/>
      <c r="L44" s="260"/>
      <c r="M44" s="639"/>
      <c r="N44" s="656"/>
      <c r="O44" s="656"/>
      <c r="P44" s="656"/>
      <c r="Q44" s="656"/>
      <c r="R44" s="656"/>
      <c r="S44" s="656"/>
      <c r="T44" s="656"/>
      <c r="U44" s="656"/>
      <c r="V44" s="683"/>
    </row>
    <row r="45" spans="1:22" ht="13.75" customHeight="1" x14ac:dyDescent="0.35">
      <c r="A45" s="233" t="s">
        <v>765</v>
      </c>
      <c r="B45" s="240" t="s">
        <v>766</v>
      </c>
      <c r="C45" s="235" t="s">
        <v>758</v>
      </c>
      <c r="D45" s="749" t="str">
        <f>IF(ABS(Table_6!G22+Table_6!H22-Table_6!M36)&gt;5,"Failed","Passed")</f>
        <v>Passed</v>
      </c>
      <c r="E45" s="750"/>
      <c r="F45" s="750"/>
      <c r="G45" s="750"/>
      <c r="H45" s="750"/>
      <c r="I45" s="750"/>
      <c r="J45" s="750"/>
      <c r="K45" s="751"/>
      <c r="L45" s="260"/>
      <c r="M45" s="639"/>
      <c r="N45" s="656"/>
      <c r="O45" s="656"/>
      <c r="P45" s="656"/>
      <c r="Q45" s="656"/>
      <c r="R45" s="656"/>
      <c r="S45" s="656"/>
      <c r="T45" s="656"/>
      <c r="U45" s="656"/>
      <c r="V45" s="683"/>
    </row>
    <row r="46" spans="1:22" ht="13.75" customHeight="1" x14ac:dyDescent="0.35">
      <c r="A46" s="388"/>
      <c r="B46" s="389"/>
      <c r="C46" s="390"/>
      <c r="D46" s="391"/>
      <c r="E46" s="391"/>
      <c r="F46" s="391"/>
      <c r="G46" s="391"/>
      <c r="H46" s="391"/>
      <c r="I46" s="391"/>
      <c r="J46" s="391"/>
      <c r="K46" s="391"/>
      <c r="L46" s="260"/>
      <c r="M46" s="639"/>
      <c r="N46" s="656"/>
      <c r="O46" s="656"/>
      <c r="P46" s="656"/>
      <c r="Q46" s="656"/>
      <c r="R46" s="656"/>
      <c r="S46" s="656"/>
      <c r="T46" s="656"/>
      <c r="U46" s="656"/>
      <c r="V46" s="683"/>
    </row>
    <row r="47" spans="1:22" s="408" customFormat="1" x14ac:dyDescent="0.35">
      <c r="A47" s="715" t="s">
        <v>767</v>
      </c>
      <c r="B47" s="710"/>
      <c r="C47" s="710"/>
      <c r="D47" s="710"/>
      <c r="E47" s="710"/>
      <c r="F47" s="710"/>
      <c r="G47" s="710"/>
      <c r="H47" s="710"/>
      <c r="I47" s="710"/>
      <c r="J47" s="710"/>
      <c r="K47" s="710"/>
      <c r="L47" s="711"/>
      <c r="M47" s="639"/>
      <c r="N47" s="656"/>
      <c r="O47" s="656"/>
      <c r="P47" s="656"/>
      <c r="Q47" s="656"/>
      <c r="R47" s="656"/>
      <c r="S47" s="656"/>
      <c r="T47" s="656"/>
      <c r="U47" s="656"/>
      <c r="V47" s="683"/>
    </row>
    <row r="48" spans="1:22" s="408" customFormat="1" x14ac:dyDescent="0.35">
      <c r="A48" s="712"/>
      <c r="B48" s="713"/>
      <c r="C48" s="713"/>
      <c r="D48" s="713"/>
      <c r="E48" s="713"/>
      <c r="F48" s="713"/>
      <c r="G48" s="713"/>
      <c r="H48" s="713"/>
      <c r="I48" s="713"/>
      <c r="J48" s="713"/>
      <c r="K48" s="713"/>
      <c r="L48" s="714"/>
      <c r="M48" s="639"/>
      <c r="N48" s="656"/>
      <c r="O48" s="656"/>
      <c r="P48" s="656"/>
      <c r="Q48" s="656"/>
      <c r="R48" s="656"/>
      <c r="S48" s="656"/>
      <c r="T48" s="656"/>
      <c r="U48" s="656"/>
      <c r="V48" s="683"/>
    </row>
    <row r="49" spans="1:22" s="408" customFormat="1" ht="28" x14ac:dyDescent="0.35">
      <c r="A49" s="229" t="s">
        <v>652</v>
      </c>
      <c r="B49" s="230" t="s">
        <v>653</v>
      </c>
      <c r="C49" s="231" t="s">
        <v>654</v>
      </c>
      <c r="D49" s="232" t="str">
        <f t="shared" ref="D49:K49" si="0">D6</f>
        <v>Actual 2022/23</v>
      </c>
      <c r="E49" s="232" t="str">
        <f t="shared" si="0"/>
        <v>Actual 2023/24</v>
      </c>
      <c r="F49" s="232" t="str">
        <f t="shared" si="0"/>
        <v>Forecast 2024/25</v>
      </c>
      <c r="G49" s="232" t="str">
        <f t="shared" si="0"/>
        <v>Estimate 2024/25</v>
      </c>
      <c r="H49" s="232" t="str">
        <f t="shared" si="0"/>
        <v>F/cast 1 2025/26</v>
      </c>
      <c r="I49" s="232" t="str">
        <f t="shared" si="0"/>
        <v>F/cast 2 2026/27</v>
      </c>
      <c r="J49" s="232" t="str">
        <f t="shared" si="0"/>
        <v>F/cast 3 2027/28</v>
      </c>
      <c r="K49" s="232" t="str">
        <f t="shared" si="0"/>
        <v>F/cast 4 2028/29</v>
      </c>
      <c r="L49" s="414" t="s">
        <v>655</v>
      </c>
      <c r="M49" s="639"/>
      <c r="N49" s="656"/>
      <c r="O49" s="656"/>
      <c r="P49" s="656"/>
      <c r="Q49" s="656"/>
      <c r="R49" s="656"/>
      <c r="S49" s="656"/>
      <c r="T49" s="656"/>
      <c r="U49" s="656"/>
      <c r="V49" s="683"/>
    </row>
    <row r="50" spans="1:22" s="408" customFormat="1" ht="13.75" customHeight="1" x14ac:dyDescent="0.35">
      <c r="A50" s="388" t="s">
        <v>768</v>
      </c>
      <c r="B50" s="514" t="s">
        <v>769</v>
      </c>
      <c r="C50" s="519" t="s">
        <v>770</v>
      </c>
      <c r="D50" s="238"/>
      <c r="E50" s="238"/>
      <c r="F50" s="239"/>
      <c r="G50" s="239"/>
      <c r="H50" s="365"/>
      <c r="I50" s="236" t="str">
        <f>IF(SUM('Table 1_3 Down side'!G45:G49)+SUM('Table 1_3 Down side'!G54:G58)&gt;0,"Passed",IF(I51="None","Passed","Failed"))</f>
        <v>Failed</v>
      </c>
      <c r="J50" s="239"/>
      <c r="K50" s="239"/>
      <c r="L50" s="260"/>
      <c r="M50" s="639"/>
      <c r="N50" s="656"/>
      <c r="O50" s="656"/>
      <c r="P50" s="656"/>
      <c r="Q50" s="656"/>
      <c r="R50" s="656"/>
      <c r="S50" s="656"/>
      <c r="T50" s="656"/>
      <c r="U50" s="656"/>
      <c r="V50" s="683"/>
    </row>
    <row r="51" spans="1:22" s="408" customFormat="1" ht="13.75" customHeight="1" x14ac:dyDescent="0.35">
      <c r="A51" s="515"/>
      <c r="B51" s="516"/>
      <c r="C51" s="517"/>
      <c r="D51" s="749" t="str">
        <f>IF(I50="Failed", "No tuition income adjustments required?"," ")</f>
        <v>No tuition income adjustments required?</v>
      </c>
      <c r="E51" s="750"/>
      <c r="F51" s="750"/>
      <c r="G51" s="750"/>
      <c r="H51" s="750"/>
      <c r="I51" s="518" t="s">
        <v>435</v>
      </c>
      <c r="J51" s="506"/>
      <c r="K51" s="507"/>
      <c r="L51" s="260"/>
      <c r="M51" s="639"/>
      <c r="N51" s="656"/>
      <c r="O51" s="656"/>
      <c r="P51" s="656"/>
      <c r="Q51" s="656"/>
      <c r="R51" s="656"/>
      <c r="S51" s="656"/>
      <c r="T51" s="656"/>
      <c r="U51" s="656"/>
      <c r="V51" s="683"/>
    </row>
    <row r="52" spans="1:22" s="408" customFormat="1" ht="13.75" customHeight="1" x14ac:dyDescent="0.35">
      <c r="A52" s="388" t="s">
        <v>771</v>
      </c>
      <c r="B52" s="514" t="s">
        <v>769</v>
      </c>
      <c r="C52" s="519" t="s">
        <v>770</v>
      </c>
      <c r="D52" s="238"/>
      <c r="E52" s="238"/>
      <c r="F52" s="239"/>
      <c r="G52" s="239"/>
      <c r="H52" s="365"/>
      <c r="I52" s="236" t="str">
        <f>IF(SUM('Table 1_3 Down side'!H45:H49)+SUM('Table 1_3 Down side'!H54:H58)&gt;0,"Passed",IF(I53="None","Passed","Failed"))</f>
        <v>Failed</v>
      </c>
      <c r="J52" s="239"/>
      <c r="K52" s="239"/>
      <c r="L52" s="260"/>
      <c r="M52" s="639"/>
      <c r="N52" s="656"/>
      <c r="O52" s="656"/>
      <c r="P52" s="656"/>
      <c r="Q52" s="656"/>
      <c r="R52" s="656"/>
      <c r="S52" s="656"/>
      <c r="T52" s="656"/>
      <c r="U52" s="656"/>
      <c r="V52" s="683"/>
    </row>
    <row r="53" spans="1:22" s="408" customFormat="1" ht="13.75" customHeight="1" x14ac:dyDescent="0.35">
      <c r="A53" s="515"/>
      <c r="B53" s="516"/>
      <c r="C53" s="517"/>
      <c r="D53" s="749" t="str">
        <f>IF(I52="Failed", "No other income adjustments required?"," ")</f>
        <v>No other income adjustments required?</v>
      </c>
      <c r="E53" s="750"/>
      <c r="F53" s="750"/>
      <c r="G53" s="750"/>
      <c r="H53" s="750"/>
      <c r="I53" s="518" t="s">
        <v>435</v>
      </c>
      <c r="J53" s="506"/>
      <c r="K53" s="507"/>
      <c r="L53" s="260"/>
      <c r="M53" s="639"/>
      <c r="N53" s="656"/>
      <c r="O53" s="656"/>
      <c r="P53" s="656"/>
      <c r="Q53" s="656"/>
      <c r="R53" s="656"/>
      <c r="S53" s="656"/>
      <c r="T53" s="656"/>
      <c r="U53" s="656"/>
      <c r="V53" s="683"/>
    </row>
    <row r="54" spans="1:22" s="408" customFormat="1" ht="13.75" customHeight="1" x14ac:dyDescent="0.35">
      <c r="A54" s="388" t="s">
        <v>772</v>
      </c>
      <c r="B54" s="514" t="s">
        <v>773</v>
      </c>
      <c r="C54" s="519" t="s">
        <v>770</v>
      </c>
      <c r="D54" s="238"/>
      <c r="E54" s="238"/>
      <c r="F54" s="239"/>
      <c r="G54" s="239"/>
      <c r="H54" s="365"/>
      <c r="I54" s="236" t="str">
        <f>IF('Table 1_3 Down side'!I63&lt;1,"Failed","Passed")</f>
        <v>Failed</v>
      </c>
      <c r="J54" s="239"/>
      <c r="K54" s="239"/>
      <c r="L54" s="260"/>
      <c r="M54" s="639"/>
      <c r="N54" s="656"/>
      <c r="O54" s="656"/>
      <c r="P54" s="656"/>
      <c r="Q54" s="656"/>
      <c r="R54" s="656"/>
      <c r="S54" s="656"/>
      <c r="T54" s="656"/>
      <c r="U54" s="656"/>
      <c r="V54" s="683"/>
    </row>
    <row r="55" spans="1:22" ht="13.75" customHeight="1" x14ac:dyDescent="0.35">
      <c r="A55" s="388"/>
      <c r="B55" s="389"/>
      <c r="C55" s="390"/>
      <c r="D55" s="391"/>
      <c r="E55" s="391"/>
      <c r="F55" s="391"/>
      <c r="G55" s="391"/>
      <c r="H55" s="391"/>
      <c r="I55" s="391"/>
      <c r="J55" s="391"/>
      <c r="K55" s="391"/>
      <c r="L55" s="260"/>
      <c r="M55" s="639"/>
      <c r="N55" s="656"/>
      <c r="O55" s="656"/>
      <c r="P55" s="656"/>
      <c r="Q55" s="656"/>
      <c r="R55" s="656"/>
      <c r="S55" s="656"/>
      <c r="T55" s="656"/>
      <c r="U55" s="656"/>
      <c r="V55" s="683"/>
    </row>
    <row r="56" spans="1:22" ht="15" customHeight="1" x14ac:dyDescent="0.35">
      <c r="A56" s="709" t="s">
        <v>774</v>
      </c>
      <c r="B56" s="710"/>
      <c r="C56" s="710"/>
      <c r="D56" s="710"/>
      <c r="E56" s="710"/>
      <c r="F56" s="710"/>
      <c r="G56" s="710"/>
      <c r="H56" s="710"/>
      <c r="I56" s="710"/>
      <c r="J56" s="710"/>
      <c r="K56" s="710"/>
      <c r="L56" s="711"/>
      <c r="M56" s="639"/>
      <c r="N56" s="656"/>
      <c r="O56" s="656"/>
      <c r="P56" s="656"/>
      <c r="Q56" s="656"/>
      <c r="R56" s="685"/>
      <c r="S56" s="656"/>
      <c r="T56" s="656"/>
      <c r="U56" s="656"/>
      <c r="V56" s="683"/>
    </row>
    <row r="57" spans="1:22" ht="15" customHeight="1" x14ac:dyDescent="0.35">
      <c r="A57" s="716" t="s">
        <v>775</v>
      </c>
      <c r="B57" s="713"/>
      <c r="C57" s="713"/>
      <c r="D57" s="713"/>
      <c r="E57" s="713"/>
      <c r="F57" s="713"/>
      <c r="G57" s="713"/>
      <c r="H57" s="713"/>
      <c r="I57" s="713"/>
      <c r="J57" s="713"/>
      <c r="K57" s="713"/>
      <c r="L57" s="714"/>
      <c r="M57" s="639"/>
      <c r="N57" s="656"/>
      <c r="O57" s="656"/>
      <c r="P57" s="656"/>
      <c r="Q57" s="656"/>
      <c r="R57" s="656"/>
      <c r="S57" s="656"/>
      <c r="T57" s="656"/>
      <c r="U57" s="656"/>
      <c r="V57" s="683"/>
    </row>
    <row r="58" spans="1:22" x14ac:dyDescent="0.35">
      <c r="A58" s="388" t="s">
        <v>776</v>
      </c>
      <c r="B58" s="514" t="s">
        <v>777</v>
      </c>
      <c r="C58" s="519" t="s">
        <v>53</v>
      </c>
      <c r="D58" s="238"/>
      <c r="E58" s="239"/>
      <c r="F58" s="239"/>
      <c r="G58" s="236" t="str">
        <f>IF('ANOC borrowing'!G32&gt;'ANOC borrowing'!G34,"Failed","Passed")</f>
        <v>Passed</v>
      </c>
      <c r="H58" s="238"/>
      <c r="I58" s="238"/>
      <c r="J58" s="238"/>
      <c r="K58" s="238"/>
      <c r="L58" s="260"/>
      <c r="M58" s="639"/>
      <c r="N58" s="656"/>
      <c r="O58" s="656"/>
      <c r="P58" s="656"/>
      <c r="Q58" s="656"/>
      <c r="R58" s="656"/>
      <c r="S58" s="656"/>
      <c r="T58" s="656"/>
      <c r="U58" s="656"/>
      <c r="V58" s="683"/>
    </row>
    <row r="59" spans="1:22" ht="45.75" customHeight="1" x14ac:dyDescent="0.35">
      <c r="A59" s="515"/>
      <c r="B59" s="516"/>
      <c r="C59" s="517"/>
      <c r="D59" s="759" t="str">
        <f>IF(G58="Failed"," FMC Notifiable Event [Annex B 15] - governing body must inform Medr CEO in writing setting out reasons for exceeding approved ANOC, and HEI plans to address and remedy this going forward"," ")</f>
        <v xml:space="preserve"> </v>
      </c>
      <c r="E59" s="759"/>
      <c r="F59" s="759"/>
      <c r="G59" s="759"/>
      <c r="H59" s="759"/>
      <c r="I59" s="759"/>
      <c r="J59" s="759"/>
      <c r="K59" s="760"/>
      <c r="L59" s="260"/>
      <c r="M59" s="639"/>
      <c r="N59" s="656"/>
      <c r="O59" s="656"/>
      <c r="P59" s="656"/>
      <c r="Q59" s="656"/>
      <c r="R59" s="656"/>
      <c r="S59" s="656"/>
      <c r="T59" s="656"/>
      <c r="U59" s="656"/>
      <c r="V59" s="683"/>
    </row>
    <row r="60" spans="1:22" ht="14.65" customHeight="1" x14ac:dyDescent="0.35">
      <c r="A60" s="388" t="s">
        <v>778</v>
      </c>
      <c r="B60" s="514" t="s">
        <v>779</v>
      </c>
      <c r="C60" s="390" t="s">
        <v>53</v>
      </c>
      <c r="D60" s="238"/>
      <c r="E60" s="239"/>
      <c r="F60" s="239"/>
      <c r="G60" s="236" t="str">
        <f>IF('ANOC borrowing'!G25&gt;'ANOC borrowing'!G35,"Failed","Passed")</f>
        <v>Passed</v>
      </c>
      <c r="H60" s="238"/>
      <c r="I60" s="238"/>
      <c r="J60" s="238"/>
      <c r="K60" s="238"/>
      <c r="L60" s="260"/>
      <c r="M60" s="639"/>
      <c r="N60" s="656"/>
      <c r="O60" s="656"/>
      <c r="P60" s="656"/>
      <c r="Q60" s="656"/>
      <c r="R60" s="656"/>
      <c r="S60" s="656"/>
      <c r="T60" s="656"/>
      <c r="U60" s="656"/>
      <c r="V60" s="683"/>
    </row>
    <row r="61" spans="1:22" s="408" customFormat="1" x14ac:dyDescent="0.35">
      <c r="A61" s="515"/>
      <c r="B61" s="516"/>
      <c r="C61" s="517"/>
      <c r="D61" s="761" t="str">
        <f>IF(G60="Failed"," FMC Breach [para 88]"," ")</f>
        <v xml:space="preserve"> </v>
      </c>
      <c r="E61" s="759"/>
      <c r="F61" s="759"/>
      <c r="G61" s="759"/>
      <c r="H61" s="759"/>
      <c r="I61" s="759"/>
      <c r="J61" s="759"/>
      <c r="K61" s="760"/>
      <c r="L61" s="260"/>
      <c r="M61" s="639"/>
      <c r="N61" s="656"/>
      <c r="O61" s="656"/>
      <c r="P61" s="656"/>
      <c r="Q61" s="656"/>
      <c r="R61" s="656"/>
      <c r="S61" s="656"/>
      <c r="T61" s="656"/>
      <c r="U61" s="656"/>
      <c r="V61" s="683"/>
    </row>
    <row r="62" spans="1:22" s="408" customFormat="1" x14ac:dyDescent="0.35">
      <c r="A62" s="388" t="s">
        <v>780</v>
      </c>
      <c r="B62" s="514" t="s">
        <v>781</v>
      </c>
      <c r="C62" s="390" t="s">
        <v>53</v>
      </c>
      <c r="D62" s="698" t="str">
        <f>IF(H62="Alert",1," ")</f>
        <v xml:space="preserve"> </v>
      </c>
      <c r="E62" s="698" t="str">
        <f t="shared" ref="E62:G62" si="1">IF(I62="Alert",1," ")</f>
        <v xml:space="preserve"> </v>
      </c>
      <c r="F62" s="698" t="str">
        <f t="shared" si="1"/>
        <v xml:space="preserve"> </v>
      </c>
      <c r="G62" s="698" t="str">
        <f t="shared" si="1"/>
        <v xml:space="preserve"> </v>
      </c>
      <c r="H62" s="236" t="str">
        <f>IF('ANOC borrowing'!H25&gt;'ANOC borrowing'!$G$35,"Alert","Passed")</f>
        <v>Passed</v>
      </c>
      <c r="I62" s="236" t="str">
        <f>IF('ANOC borrowing'!I25&gt;'ANOC borrowing'!$G$35,"Alert","Passed")</f>
        <v>Passed</v>
      </c>
      <c r="J62" s="236" t="str">
        <f>IF('ANOC borrowing'!J25&gt;'ANOC borrowing'!$G$35,"Alert","Passed")</f>
        <v>Passed</v>
      </c>
      <c r="K62" s="236" t="str">
        <f>IF('ANOC borrowing'!K25&gt;'ANOC borrowing'!$G$35,"Alert","Passed")</f>
        <v>Passed</v>
      </c>
      <c r="L62" s="260"/>
      <c r="M62" s="639"/>
      <c r="N62" s="656"/>
      <c r="O62" s="656"/>
      <c r="P62" s="656"/>
      <c r="Q62" s="656"/>
      <c r="R62" s="656"/>
      <c r="S62" s="656"/>
      <c r="T62" s="656"/>
      <c r="U62" s="656"/>
      <c r="V62" s="683"/>
    </row>
    <row r="63" spans="1:22" s="408" customFormat="1" x14ac:dyDescent="0.35">
      <c r="A63" s="515"/>
      <c r="B63" s="516"/>
      <c r="C63" s="517"/>
      <c r="D63" s="756" t="str">
        <f>IF(SUM(D62:G62)&gt;0," Forecast indicates borrowing threshold exceeded in future years"," ")</f>
        <v xml:space="preserve"> </v>
      </c>
      <c r="E63" s="757"/>
      <c r="F63" s="757"/>
      <c r="G63" s="757"/>
      <c r="H63" s="757"/>
      <c r="I63" s="757"/>
      <c r="J63" s="757"/>
      <c r="K63" s="758"/>
      <c r="L63" s="513"/>
      <c r="M63" s="639"/>
      <c r="N63" s="656"/>
      <c r="O63" s="656"/>
      <c r="P63" s="656"/>
      <c r="Q63" s="656"/>
      <c r="R63" s="656"/>
      <c r="S63" s="656"/>
      <c r="T63" s="656"/>
      <c r="U63" s="656"/>
      <c r="V63" s="683"/>
    </row>
    <row r="64" spans="1:22" s="93" customFormat="1" x14ac:dyDescent="0.35">
      <c r="A64" s="639"/>
      <c r="B64" s="639" t="s">
        <v>782</v>
      </c>
      <c r="C64" s="639"/>
      <c r="D64" s="688"/>
      <c r="E64" s="689"/>
      <c r="F64" s="689"/>
      <c r="G64" s="689"/>
      <c r="H64" s="689"/>
      <c r="I64" s="689"/>
      <c r="J64" s="689"/>
      <c r="K64" s="689"/>
      <c r="L64" s="639"/>
      <c r="M64" s="639"/>
      <c r="N64" s="639"/>
      <c r="O64" s="639"/>
      <c r="P64" s="639"/>
      <c r="Q64" s="639"/>
      <c r="R64" s="639"/>
      <c r="S64" s="639"/>
      <c r="T64" s="639"/>
      <c r="U64" s="639"/>
      <c r="V64" s="689"/>
    </row>
    <row r="65" spans="2:22" s="93" customFormat="1" ht="14.5" x14ac:dyDescent="0.35">
      <c r="B65" s="415" t="s">
        <v>783</v>
      </c>
      <c r="C65" s="639"/>
      <c r="D65" s="688"/>
      <c r="E65" s="689"/>
      <c r="F65" s="689"/>
      <c r="G65" s="689"/>
      <c r="H65" s="689"/>
      <c r="I65" s="689"/>
      <c r="J65" s="689"/>
      <c r="K65" s="689"/>
      <c r="L65" s="639"/>
      <c r="M65" s="639"/>
      <c r="N65" s="639"/>
      <c r="O65" s="639"/>
      <c r="P65" s="639"/>
      <c r="Q65" s="639"/>
      <c r="R65" s="639"/>
      <c r="S65" s="639"/>
      <c r="T65" s="639"/>
      <c r="U65" s="639"/>
      <c r="V65" s="689"/>
    </row>
    <row r="66" spans="2:22" s="408" customFormat="1" x14ac:dyDescent="0.35">
      <c r="B66" s="684"/>
      <c r="C66" s="656"/>
      <c r="D66" s="690"/>
      <c r="E66" s="683"/>
      <c r="F66" s="683"/>
      <c r="G66" s="683"/>
      <c r="H66" s="683"/>
      <c r="I66" s="683"/>
      <c r="J66" s="683"/>
      <c r="K66" s="683"/>
      <c r="L66" s="656"/>
      <c r="M66" s="656"/>
      <c r="N66" s="656"/>
      <c r="O66" s="656"/>
      <c r="P66" s="656"/>
      <c r="Q66" s="656"/>
      <c r="R66" s="656"/>
      <c r="S66" s="656"/>
      <c r="T66" s="656"/>
      <c r="U66" s="656"/>
      <c r="V66" s="683"/>
    </row>
    <row r="67" spans="2:22" s="408" customFormat="1" x14ac:dyDescent="0.35">
      <c r="B67" s="684"/>
      <c r="C67" s="656"/>
      <c r="D67" s="690"/>
      <c r="E67" s="683"/>
      <c r="F67" s="683"/>
      <c r="G67" s="683"/>
      <c r="H67" s="683"/>
      <c r="I67" s="683"/>
      <c r="J67" s="683"/>
      <c r="K67" s="683"/>
      <c r="L67" s="656"/>
      <c r="M67" s="656"/>
      <c r="N67" s="656"/>
      <c r="O67" s="656"/>
      <c r="P67" s="656"/>
      <c r="Q67" s="656"/>
      <c r="R67" s="656"/>
      <c r="S67" s="656"/>
      <c r="T67" s="656"/>
      <c r="U67" s="656"/>
      <c r="V67" s="683"/>
    </row>
    <row r="68" spans="2:22" s="408" customFormat="1" x14ac:dyDescent="0.35">
      <c r="B68" s="656"/>
      <c r="C68" s="656"/>
      <c r="D68" s="690"/>
      <c r="E68" s="683"/>
      <c r="F68" s="683"/>
      <c r="G68" s="683"/>
      <c r="H68" s="683"/>
      <c r="I68" s="683"/>
      <c r="J68" s="683"/>
      <c r="K68" s="683"/>
      <c r="L68" s="656"/>
      <c r="M68" s="656"/>
      <c r="N68" s="656"/>
      <c r="O68" s="656"/>
      <c r="P68" s="656"/>
      <c r="Q68" s="656"/>
      <c r="R68" s="656"/>
      <c r="S68" s="656"/>
      <c r="T68" s="656"/>
      <c r="U68" s="656"/>
      <c r="V68" s="683"/>
    </row>
    <row r="69" spans="2:22" s="408" customFormat="1" x14ac:dyDescent="0.35">
      <c r="B69" s="656"/>
      <c r="C69" s="656"/>
      <c r="D69" s="690"/>
      <c r="E69" s="683"/>
      <c r="F69" s="683"/>
      <c r="G69" s="683"/>
      <c r="H69" s="683"/>
      <c r="I69" s="683"/>
      <c r="J69" s="683"/>
      <c r="K69" s="683"/>
      <c r="L69" s="656"/>
      <c r="M69" s="656"/>
      <c r="N69" s="656"/>
      <c r="O69" s="656"/>
      <c r="P69" s="656"/>
      <c r="Q69" s="656"/>
      <c r="R69" s="656"/>
      <c r="S69" s="656"/>
      <c r="T69" s="656"/>
      <c r="U69" s="656"/>
      <c r="V69" s="683"/>
    </row>
    <row r="70" spans="2:22" s="408" customFormat="1" x14ac:dyDescent="0.35">
      <c r="B70" s="656"/>
      <c r="C70" s="656"/>
      <c r="D70" s="690"/>
      <c r="E70" s="683"/>
      <c r="F70" s="683"/>
      <c r="G70" s="683"/>
      <c r="H70" s="683"/>
      <c r="I70" s="683"/>
      <c r="J70" s="683"/>
      <c r="K70" s="683"/>
      <c r="L70" s="656"/>
      <c r="M70" s="656"/>
      <c r="N70" s="656"/>
      <c r="O70" s="656"/>
      <c r="P70" s="656"/>
      <c r="Q70" s="656"/>
      <c r="R70" s="656"/>
      <c r="S70" s="656"/>
      <c r="T70" s="656"/>
      <c r="U70" s="656"/>
      <c r="V70" s="683"/>
    </row>
    <row r="71" spans="2:22" s="408" customFormat="1" x14ac:dyDescent="0.35">
      <c r="B71" s="656"/>
      <c r="C71" s="656"/>
      <c r="D71" s="690"/>
      <c r="E71" s="683"/>
      <c r="F71" s="683"/>
      <c r="G71" s="683"/>
      <c r="H71" s="683"/>
      <c r="I71" s="683"/>
      <c r="J71" s="683"/>
      <c r="K71" s="683"/>
      <c r="L71" s="656"/>
      <c r="M71" s="656"/>
      <c r="N71" s="656"/>
      <c r="O71" s="656"/>
      <c r="P71" s="656"/>
      <c r="Q71" s="656"/>
      <c r="R71" s="656"/>
      <c r="S71" s="656"/>
      <c r="T71" s="656"/>
      <c r="U71" s="656"/>
      <c r="V71" s="683"/>
    </row>
    <row r="72" spans="2:22" s="408" customFormat="1" x14ac:dyDescent="0.35">
      <c r="B72" s="656"/>
      <c r="C72" s="656"/>
      <c r="D72" s="690"/>
      <c r="E72" s="683"/>
      <c r="F72" s="683"/>
      <c r="G72" s="683"/>
      <c r="H72" s="683"/>
      <c r="I72" s="683"/>
      <c r="J72" s="683"/>
      <c r="K72" s="683"/>
      <c r="L72" s="656"/>
      <c r="M72" s="656"/>
      <c r="N72" s="656"/>
      <c r="O72" s="656"/>
      <c r="P72" s="656"/>
      <c r="Q72" s="656"/>
      <c r="R72" s="656"/>
      <c r="S72" s="656"/>
      <c r="T72" s="656"/>
      <c r="U72" s="656"/>
      <c r="V72" s="683"/>
    </row>
    <row r="73" spans="2:22" s="408" customFormat="1" x14ac:dyDescent="0.35">
      <c r="B73" s="656"/>
      <c r="C73" s="656"/>
      <c r="D73" s="690"/>
      <c r="E73" s="683"/>
      <c r="F73" s="683"/>
      <c r="G73" s="683"/>
      <c r="H73" s="683"/>
      <c r="I73" s="683"/>
      <c r="J73" s="683"/>
      <c r="K73" s="683"/>
      <c r="L73" s="656"/>
      <c r="M73" s="656"/>
      <c r="N73" s="656"/>
      <c r="O73" s="656"/>
      <c r="P73" s="656"/>
      <c r="Q73" s="656"/>
      <c r="R73" s="656"/>
      <c r="S73" s="656"/>
      <c r="T73" s="656"/>
      <c r="U73" s="656"/>
      <c r="V73" s="683"/>
    </row>
    <row r="74" spans="2:22" s="408" customFormat="1" x14ac:dyDescent="0.35">
      <c r="B74" s="656"/>
      <c r="C74" s="656"/>
      <c r="D74" s="690"/>
      <c r="E74" s="683"/>
      <c r="F74" s="683"/>
      <c r="G74" s="683"/>
      <c r="H74" s="683"/>
      <c r="I74" s="683"/>
      <c r="J74" s="683"/>
      <c r="K74" s="683"/>
      <c r="L74" s="656"/>
      <c r="M74" s="656"/>
      <c r="N74" s="656"/>
      <c r="O74" s="656"/>
      <c r="P74" s="656"/>
      <c r="Q74" s="656"/>
      <c r="R74" s="656"/>
      <c r="S74" s="656"/>
      <c r="T74" s="656"/>
      <c r="U74" s="656"/>
      <c r="V74" s="683"/>
    </row>
    <row r="75" spans="2:22" s="408" customFormat="1" x14ac:dyDescent="0.35">
      <c r="B75" s="656"/>
      <c r="C75" s="656"/>
      <c r="D75" s="690"/>
      <c r="E75" s="683"/>
      <c r="F75" s="683"/>
      <c r="G75" s="683"/>
      <c r="H75" s="683"/>
      <c r="I75" s="683"/>
      <c r="J75" s="683"/>
      <c r="K75" s="683"/>
      <c r="L75" s="656"/>
      <c r="M75" s="656"/>
      <c r="N75" s="656"/>
      <c r="O75" s="656"/>
      <c r="P75" s="656"/>
      <c r="Q75" s="656"/>
      <c r="R75" s="656"/>
      <c r="S75" s="656"/>
      <c r="T75" s="656"/>
      <c r="U75" s="656"/>
      <c r="V75" s="683"/>
    </row>
    <row r="76" spans="2:22" s="408" customFormat="1" x14ac:dyDescent="0.35">
      <c r="B76" s="656"/>
      <c r="C76" s="656"/>
      <c r="D76" s="690"/>
      <c r="E76" s="683"/>
      <c r="F76" s="683"/>
      <c r="G76" s="683"/>
      <c r="H76" s="683"/>
      <c r="I76" s="683"/>
      <c r="J76" s="683"/>
      <c r="K76" s="683"/>
      <c r="L76" s="656"/>
      <c r="M76" s="656"/>
      <c r="N76" s="656"/>
      <c r="O76" s="656"/>
      <c r="P76" s="656"/>
      <c r="Q76" s="656"/>
      <c r="R76" s="656"/>
      <c r="S76" s="656"/>
      <c r="T76" s="656"/>
      <c r="U76" s="656"/>
      <c r="V76" s="683"/>
    </row>
    <row r="77" spans="2:22" s="408" customFormat="1" x14ac:dyDescent="0.35">
      <c r="B77" s="656"/>
      <c r="C77" s="656"/>
      <c r="D77" s="690"/>
      <c r="E77" s="683"/>
      <c r="F77" s="683"/>
      <c r="G77" s="683"/>
      <c r="H77" s="683"/>
      <c r="I77" s="683"/>
      <c r="J77" s="683"/>
      <c r="K77" s="683"/>
      <c r="L77" s="656"/>
      <c r="M77" s="656"/>
      <c r="N77" s="656"/>
      <c r="O77" s="656"/>
      <c r="P77" s="656"/>
      <c r="Q77" s="656"/>
      <c r="R77" s="656"/>
      <c r="S77" s="656"/>
      <c r="T77" s="656"/>
      <c r="U77" s="656"/>
      <c r="V77" s="683"/>
    </row>
    <row r="78" spans="2:22" s="408" customFormat="1" x14ac:dyDescent="0.35">
      <c r="B78" s="656"/>
      <c r="C78" s="656"/>
      <c r="D78" s="690"/>
      <c r="E78" s="683"/>
      <c r="F78" s="683"/>
      <c r="G78" s="683"/>
      <c r="H78" s="683"/>
      <c r="I78" s="683"/>
      <c r="J78" s="683"/>
      <c r="K78" s="683"/>
      <c r="L78" s="656"/>
      <c r="M78" s="656"/>
      <c r="N78" s="656"/>
      <c r="O78" s="656"/>
      <c r="P78" s="656"/>
      <c r="Q78" s="656"/>
      <c r="R78" s="656"/>
      <c r="S78" s="656"/>
      <c r="T78" s="656"/>
      <c r="U78" s="656"/>
      <c r="V78" s="683"/>
    </row>
    <row r="79" spans="2:22" s="408" customFormat="1" x14ac:dyDescent="0.35">
      <c r="B79" s="656"/>
      <c r="C79" s="656"/>
      <c r="D79" s="690"/>
      <c r="E79" s="683"/>
      <c r="F79" s="683"/>
      <c r="G79" s="683"/>
      <c r="H79" s="683"/>
      <c r="I79" s="683"/>
      <c r="J79" s="683"/>
      <c r="K79" s="683"/>
      <c r="L79" s="656"/>
      <c r="M79" s="656"/>
      <c r="N79" s="656"/>
      <c r="O79" s="656"/>
      <c r="P79" s="656"/>
      <c r="Q79" s="656"/>
      <c r="R79" s="656"/>
      <c r="S79" s="656"/>
      <c r="T79" s="656"/>
      <c r="U79" s="656"/>
      <c r="V79" s="683"/>
    </row>
    <row r="80" spans="2:22" s="408" customFormat="1" x14ac:dyDescent="0.35">
      <c r="B80" s="656"/>
      <c r="C80" s="656"/>
      <c r="D80" s="690"/>
      <c r="E80" s="683"/>
      <c r="F80" s="683"/>
      <c r="G80" s="683"/>
      <c r="H80" s="683"/>
      <c r="I80" s="683"/>
      <c r="J80" s="683"/>
      <c r="K80" s="683"/>
      <c r="L80" s="656"/>
      <c r="M80" s="656"/>
      <c r="N80" s="656"/>
      <c r="O80" s="656"/>
      <c r="P80" s="656"/>
      <c r="Q80" s="656"/>
      <c r="R80" s="656"/>
      <c r="S80" s="656"/>
      <c r="T80" s="656"/>
      <c r="U80" s="656"/>
      <c r="V80" s="683"/>
    </row>
    <row r="81" spans="4:22" s="408" customFormat="1" x14ac:dyDescent="0.35">
      <c r="D81" s="690"/>
      <c r="E81" s="683"/>
      <c r="F81" s="683"/>
      <c r="G81" s="683"/>
      <c r="H81" s="683"/>
      <c r="I81" s="683"/>
      <c r="J81" s="683"/>
      <c r="K81" s="683"/>
      <c r="L81" s="656"/>
      <c r="M81" s="656"/>
      <c r="N81" s="656"/>
      <c r="O81" s="656"/>
      <c r="P81" s="656"/>
      <c r="Q81" s="656"/>
      <c r="R81" s="656"/>
      <c r="S81" s="656"/>
      <c r="T81" s="656"/>
      <c r="U81" s="656"/>
      <c r="V81" s="683"/>
    </row>
    <row r="82" spans="4:22" s="408" customFormat="1" x14ac:dyDescent="0.35">
      <c r="D82" s="690"/>
      <c r="E82" s="683"/>
      <c r="F82" s="683"/>
      <c r="G82" s="683"/>
      <c r="H82" s="683"/>
      <c r="I82" s="683"/>
      <c r="J82" s="683"/>
      <c r="K82" s="683"/>
      <c r="L82" s="656"/>
      <c r="M82" s="656"/>
      <c r="N82" s="656"/>
      <c r="O82" s="656"/>
      <c r="P82" s="656"/>
      <c r="Q82" s="656"/>
      <c r="R82" s="656"/>
      <c r="S82" s="656"/>
      <c r="T82" s="656"/>
      <c r="U82" s="656"/>
      <c r="V82" s="683"/>
    </row>
    <row r="83" spans="4:22" s="408" customFormat="1" x14ac:dyDescent="0.35">
      <c r="D83" s="690"/>
      <c r="E83" s="683"/>
      <c r="F83" s="683"/>
      <c r="G83" s="683"/>
      <c r="H83" s="683"/>
      <c r="I83" s="683"/>
      <c r="J83" s="683"/>
      <c r="K83" s="683"/>
      <c r="L83" s="656"/>
      <c r="M83" s="656"/>
      <c r="N83" s="656"/>
      <c r="O83" s="656"/>
      <c r="P83" s="656"/>
      <c r="Q83" s="656"/>
      <c r="R83" s="656"/>
      <c r="S83" s="656"/>
      <c r="T83" s="656"/>
      <c r="U83" s="656"/>
      <c r="V83" s="683"/>
    </row>
    <row r="84" spans="4:22" s="408" customFormat="1" x14ac:dyDescent="0.35">
      <c r="D84" s="690"/>
      <c r="E84" s="683"/>
      <c r="F84" s="683"/>
      <c r="G84" s="683"/>
      <c r="H84" s="683"/>
      <c r="I84" s="683"/>
      <c r="J84" s="683"/>
      <c r="K84" s="683"/>
      <c r="L84" s="656"/>
      <c r="M84" s="656"/>
      <c r="N84" s="656"/>
      <c r="O84" s="656"/>
      <c r="P84" s="656"/>
      <c r="Q84" s="656"/>
      <c r="R84" s="656"/>
      <c r="S84" s="656"/>
      <c r="T84" s="656"/>
      <c r="U84" s="656"/>
      <c r="V84" s="683"/>
    </row>
    <row r="85" spans="4:22" s="408" customFormat="1" x14ac:dyDescent="0.35">
      <c r="D85" s="690"/>
      <c r="E85" s="683"/>
      <c r="F85" s="683"/>
      <c r="G85" s="683"/>
      <c r="H85" s="683"/>
      <c r="I85" s="683"/>
      <c r="J85" s="683"/>
      <c r="K85" s="683"/>
      <c r="L85" s="656"/>
      <c r="M85" s="656"/>
      <c r="N85" s="656"/>
      <c r="O85" s="656"/>
      <c r="P85" s="656"/>
      <c r="Q85" s="656"/>
      <c r="R85" s="656"/>
      <c r="S85" s="656"/>
      <c r="T85" s="656"/>
      <c r="U85" s="656"/>
      <c r="V85" s="683"/>
    </row>
    <row r="86" spans="4:22" s="408" customFormat="1" x14ac:dyDescent="0.35">
      <c r="D86" s="690"/>
      <c r="E86" s="683"/>
      <c r="F86" s="683"/>
      <c r="G86" s="683"/>
      <c r="H86" s="683"/>
      <c r="I86" s="683"/>
      <c r="J86" s="683"/>
      <c r="K86" s="683"/>
      <c r="L86" s="656"/>
      <c r="M86" s="656"/>
      <c r="N86" s="656"/>
      <c r="O86" s="656"/>
      <c r="P86" s="656"/>
      <c r="Q86" s="656"/>
      <c r="R86" s="656"/>
      <c r="S86" s="656"/>
      <c r="T86" s="656"/>
      <c r="U86" s="656"/>
      <c r="V86" s="683"/>
    </row>
    <row r="87" spans="4:22" s="408" customFormat="1" x14ac:dyDescent="0.35">
      <c r="D87" s="690"/>
      <c r="E87" s="683"/>
      <c r="F87" s="683"/>
      <c r="G87" s="683"/>
      <c r="H87" s="683"/>
      <c r="I87" s="683"/>
      <c r="J87" s="683"/>
      <c r="K87" s="683"/>
      <c r="L87" s="656"/>
      <c r="M87" s="656"/>
      <c r="N87" s="656"/>
      <c r="O87" s="656"/>
      <c r="P87" s="656"/>
      <c r="Q87" s="656"/>
      <c r="R87" s="656"/>
      <c r="S87" s="656"/>
      <c r="T87" s="656"/>
      <c r="U87" s="656"/>
      <c r="V87" s="683"/>
    </row>
    <row r="88" spans="4:22" s="408" customFormat="1" x14ac:dyDescent="0.35">
      <c r="D88" s="690"/>
      <c r="E88" s="683"/>
      <c r="F88" s="683"/>
      <c r="G88" s="683"/>
      <c r="H88" s="683"/>
      <c r="I88" s="683"/>
      <c r="J88" s="683"/>
      <c r="K88" s="683"/>
      <c r="L88" s="656"/>
      <c r="M88" s="656"/>
      <c r="N88" s="656"/>
      <c r="O88" s="656"/>
      <c r="P88" s="656"/>
      <c r="Q88" s="656"/>
      <c r="R88" s="656"/>
      <c r="S88" s="656"/>
      <c r="T88" s="656"/>
      <c r="U88" s="656"/>
      <c r="V88" s="683"/>
    </row>
    <row r="89" spans="4:22" s="408" customFormat="1" x14ac:dyDescent="0.35">
      <c r="D89" s="690"/>
      <c r="E89" s="683"/>
      <c r="F89" s="683"/>
      <c r="G89" s="683"/>
      <c r="H89" s="683"/>
      <c r="I89" s="683"/>
      <c r="J89" s="683"/>
      <c r="K89" s="683"/>
      <c r="L89" s="656"/>
      <c r="M89" s="656"/>
      <c r="N89" s="656"/>
      <c r="O89" s="656"/>
      <c r="P89" s="656"/>
      <c r="Q89" s="656"/>
      <c r="R89" s="656"/>
      <c r="S89" s="656"/>
      <c r="T89" s="656"/>
      <c r="U89" s="656"/>
      <c r="V89" s="683"/>
    </row>
    <row r="90" spans="4:22" s="408" customFormat="1" x14ac:dyDescent="0.35">
      <c r="D90" s="690"/>
      <c r="E90" s="683"/>
      <c r="F90" s="683"/>
      <c r="G90" s="683"/>
      <c r="H90" s="683"/>
      <c r="I90" s="683"/>
      <c r="J90" s="683"/>
      <c r="K90" s="683"/>
      <c r="L90" s="656"/>
      <c r="M90" s="656"/>
      <c r="N90" s="656"/>
      <c r="O90" s="656"/>
      <c r="P90" s="656"/>
      <c r="Q90" s="656"/>
      <c r="R90" s="656"/>
      <c r="S90" s="656"/>
      <c r="T90" s="656"/>
      <c r="U90" s="656"/>
      <c r="V90" s="683"/>
    </row>
    <row r="91" spans="4:22" s="408" customFormat="1" x14ac:dyDescent="0.35">
      <c r="D91" s="690"/>
      <c r="E91" s="683"/>
      <c r="F91" s="683"/>
      <c r="G91" s="683"/>
      <c r="H91" s="683"/>
      <c r="I91" s="683"/>
      <c r="J91" s="683"/>
      <c r="K91" s="683"/>
      <c r="L91" s="656"/>
      <c r="M91" s="656"/>
      <c r="N91" s="656"/>
      <c r="O91" s="656"/>
      <c r="P91" s="656"/>
      <c r="Q91" s="656"/>
      <c r="R91" s="656"/>
      <c r="S91" s="656"/>
      <c r="T91" s="656"/>
      <c r="U91" s="656"/>
      <c r="V91" s="683"/>
    </row>
    <row r="92" spans="4:22" s="408" customFormat="1" x14ac:dyDescent="0.35">
      <c r="D92" s="690"/>
      <c r="E92" s="683"/>
      <c r="F92" s="683"/>
      <c r="G92" s="683"/>
      <c r="H92" s="683"/>
      <c r="I92" s="683"/>
      <c r="J92" s="683"/>
      <c r="K92" s="683"/>
      <c r="L92" s="656"/>
      <c r="M92" s="656"/>
      <c r="N92" s="656"/>
      <c r="O92" s="656"/>
      <c r="P92" s="656"/>
      <c r="Q92" s="656"/>
      <c r="R92" s="656"/>
      <c r="S92" s="656"/>
      <c r="T92" s="656"/>
      <c r="U92" s="656"/>
      <c r="V92" s="683"/>
    </row>
    <row r="93" spans="4:22" s="408" customFormat="1" x14ac:dyDescent="0.35">
      <c r="D93" s="690"/>
      <c r="E93" s="683"/>
      <c r="F93" s="683"/>
      <c r="G93" s="683"/>
      <c r="H93" s="683"/>
      <c r="I93" s="683"/>
      <c r="J93" s="683"/>
      <c r="K93" s="683"/>
      <c r="L93" s="656"/>
      <c r="M93" s="656"/>
      <c r="N93" s="656"/>
      <c r="O93" s="656"/>
      <c r="P93" s="656"/>
      <c r="Q93" s="656"/>
      <c r="R93" s="656"/>
      <c r="S93" s="656"/>
      <c r="T93" s="656"/>
      <c r="U93" s="656"/>
      <c r="V93" s="683"/>
    </row>
    <row r="94" spans="4:22" s="408" customFormat="1" x14ac:dyDescent="0.35">
      <c r="D94" s="690"/>
      <c r="E94" s="683"/>
      <c r="F94" s="683"/>
      <c r="G94" s="683"/>
      <c r="H94" s="683"/>
      <c r="I94" s="683"/>
      <c r="J94" s="683"/>
      <c r="K94" s="683"/>
      <c r="L94" s="656"/>
      <c r="M94" s="656"/>
      <c r="N94" s="656"/>
      <c r="O94" s="656"/>
      <c r="P94" s="656"/>
      <c r="Q94" s="656"/>
      <c r="R94" s="656"/>
      <c r="S94" s="656"/>
      <c r="T94" s="656"/>
      <c r="U94" s="656"/>
      <c r="V94" s="683"/>
    </row>
    <row r="95" spans="4:22" s="408" customFormat="1" x14ac:dyDescent="0.35">
      <c r="D95" s="690"/>
      <c r="E95" s="683"/>
      <c r="F95" s="683"/>
      <c r="G95" s="683"/>
      <c r="H95" s="683"/>
      <c r="I95" s="683"/>
      <c r="J95" s="683"/>
      <c r="K95" s="683"/>
      <c r="L95" s="656"/>
      <c r="M95" s="656"/>
      <c r="N95" s="656"/>
      <c r="O95" s="656"/>
      <c r="P95" s="656"/>
      <c r="Q95" s="656"/>
      <c r="R95" s="656"/>
      <c r="S95" s="656"/>
      <c r="T95" s="656"/>
      <c r="U95" s="656"/>
      <c r="V95" s="683"/>
    </row>
    <row r="96" spans="4:22" s="408" customFormat="1" x14ac:dyDescent="0.35">
      <c r="D96" s="690"/>
      <c r="E96" s="683"/>
      <c r="F96" s="683"/>
      <c r="G96" s="683"/>
      <c r="H96" s="683"/>
      <c r="I96" s="683"/>
      <c r="J96" s="683"/>
      <c r="K96" s="683"/>
      <c r="L96" s="656"/>
      <c r="M96" s="656"/>
      <c r="N96" s="656"/>
      <c r="O96" s="656"/>
      <c r="P96" s="656"/>
      <c r="Q96" s="656"/>
      <c r="R96" s="656"/>
      <c r="S96" s="656"/>
      <c r="T96" s="656"/>
      <c r="U96" s="656"/>
      <c r="V96" s="683"/>
    </row>
    <row r="97" spans="4:22" s="408" customFormat="1" x14ac:dyDescent="0.35">
      <c r="D97" s="690"/>
      <c r="E97" s="683"/>
      <c r="F97" s="683"/>
      <c r="G97" s="683"/>
      <c r="H97" s="683"/>
      <c r="I97" s="683"/>
      <c r="J97" s="683"/>
      <c r="K97" s="683"/>
      <c r="L97" s="656"/>
      <c r="M97" s="656"/>
      <c r="N97" s="656"/>
      <c r="O97" s="656"/>
      <c r="P97" s="656"/>
      <c r="Q97" s="656"/>
      <c r="R97" s="656"/>
      <c r="S97" s="656"/>
      <c r="T97" s="656"/>
      <c r="U97" s="656"/>
      <c r="V97" s="683"/>
    </row>
    <row r="98" spans="4:22" s="408" customFormat="1" x14ac:dyDescent="0.35">
      <c r="D98" s="690"/>
      <c r="E98" s="683"/>
      <c r="F98" s="683"/>
      <c r="G98" s="683"/>
      <c r="H98" s="683"/>
      <c r="I98" s="683"/>
      <c r="J98" s="683"/>
      <c r="K98" s="683"/>
      <c r="L98" s="656"/>
      <c r="M98" s="656"/>
      <c r="N98" s="656"/>
      <c r="O98" s="656"/>
      <c r="P98" s="656"/>
      <c r="Q98" s="656"/>
      <c r="R98" s="656"/>
      <c r="S98" s="656"/>
      <c r="T98" s="656"/>
      <c r="U98" s="656"/>
      <c r="V98" s="683"/>
    </row>
    <row r="99" spans="4:22" s="408" customFormat="1" x14ac:dyDescent="0.35">
      <c r="D99" s="690"/>
      <c r="E99" s="683"/>
      <c r="F99" s="683"/>
      <c r="G99" s="683"/>
      <c r="H99" s="683"/>
      <c r="I99" s="683"/>
      <c r="J99" s="683"/>
      <c r="K99" s="683"/>
      <c r="L99" s="656"/>
      <c r="M99" s="656"/>
      <c r="N99" s="656"/>
      <c r="O99" s="656"/>
      <c r="P99" s="656"/>
      <c r="Q99" s="656"/>
      <c r="R99" s="656"/>
      <c r="S99" s="656"/>
      <c r="T99" s="656"/>
      <c r="U99" s="656"/>
      <c r="V99" s="683"/>
    </row>
    <row r="100" spans="4:22" s="408" customFormat="1" x14ac:dyDescent="0.35">
      <c r="D100" s="690"/>
      <c r="E100" s="683"/>
      <c r="F100" s="683"/>
      <c r="G100" s="683"/>
      <c r="H100" s="683"/>
      <c r="I100" s="683"/>
      <c r="J100" s="683"/>
      <c r="K100" s="683"/>
      <c r="L100" s="656"/>
      <c r="M100" s="656"/>
      <c r="N100" s="656"/>
      <c r="O100" s="656"/>
      <c r="P100" s="656"/>
      <c r="Q100" s="656"/>
      <c r="R100" s="656"/>
      <c r="S100" s="656"/>
      <c r="T100" s="656"/>
      <c r="U100" s="656"/>
      <c r="V100" s="683"/>
    </row>
    <row r="101" spans="4:22" s="408" customFormat="1" x14ac:dyDescent="0.35">
      <c r="D101" s="690"/>
      <c r="E101" s="683"/>
      <c r="F101" s="683"/>
      <c r="G101" s="683"/>
      <c r="H101" s="683"/>
      <c r="I101" s="683"/>
      <c r="J101" s="683"/>
      <c r="K101" s="683"/>
      <c r="L101" s="656"/>
      <c r="M101" s="656"/>
      <c r="N101" s="656"/>
      <c r="O101" s="656"/>
      <c r="P101" s="656"/>
      <c r="Q101" s="656"/>
      <c r="R101" s="656"/>
      <c r="S101" s="656"/>
      <c r="T101" s="656"/>
      <c r="U101" s="656"/>
      <c r="V101" s="683"/>
    </row>
    <row r="102" spans="4:22" s="408" customFormat="1" x14ac:dyDescent="0.35">
      <c r="D102" s="690"/>
      <c r="E102" s="683"/>
      <c r="F102" s="683"/>
      <c r="G102" s="683"/>
      <c r="H102" s="683"/>
      <c r="I102" s="683"/>
      <c r="J102" s="683"/>
      <c r="K102" s="683"/>
      <c r="L102" s="656"/>
      <c r="M102" s="656"/>
      <c r="N102" s="656"/>
      <c r="O102" s="656"/>
      <c r="P102" s="656"/>
      <c r="Q102" s="656"/>
      <c r="R102" s="656"/>
      <c r="S102" s="656"/>
      <c r="T102" s="656"/>
      <c r="U102" s="656"/>
      <c r="V102" s="683"/>
    </row>
    <row r="103" spans="4:22" s="408" customFormat="1" x14ac:dyDescent="0.35">
      <c r="D103" s="690"/>
      <c r="E103" s="683"/>
      <c r="F103" s="683"/>
      <c r="G103" s="683"/>
      <c r="H103" s="683"/>
      <c r="I103" s="683"/>
      <c r="J103" s="683"/>
      <c r="K103" s="683"/>
      <c r="L103" s="656"/>
      <c r="M103" s="656"/>
      <c r="N103" s="656"/>
      <c r="O103" s="656"/>
      <c r="P103" s="656"/>
      <c r="Q103" s="656"/>
      <c r="R103" s="656"/>
      <c r="S103" s="656"/>
      <c r="T103" s="656"/>
      <c r="U103" s="656"/>
      <c r="V103" s="683"/>
    </row>
    <row r="104" spans="4:22" s="408" customFormat="1" x14ac:dyDescent="0.35">
      <c r="D104" s="690"/>
      <c r="E104" s="683"/>
      <c r="F104" s="683"/>
      <c r="G104" s="683"/>
      <c r="H104" s="683"/>
      <c r="I104" s="683"/>
      <c r="J104" s="683"/>
      <c r="K104" s="683"/>
      <c r="L104" s="656"/>
      <c r="M104" s="656"/>
      <c r="N104" s="656"/>
      <c r="O104" s="656"/>
      <c r="P104" s="656"/>
      <c r="Q104" s="656"/>
      <c r="R104" s="656"/>
      <c r="S104" s="656"/>
      <c r="T104" s="656"/>
      <c r="U104" s="656"/>
      <c r="V104" s="683"/>
    </row>
    <row r="105" spans="4:22" s="408" customFormat="1" x14ac:dyDescent="0.35">
      <c r="D105" s="690"/>
      <c r="E105" s="683"/>
      <c r="F105" s="683"/>
      <c r="G105" s="683"/>
      <c r="H105" s="683"/>
      <c r="I105" s="683"/>
      <c r="J105" s="683"/>
      <c r="K105" s="683"/>
      <c r="L105" s="656"/>
      <c r="M105" s="656"/>
      <c r="N105" s="656"/>
      <c r="O105" s="656"/>
      <c r="P105" s="656"/>
      <c r="Q105" s="656"/>
      <c r="R105" s="656"/>
      <c r="S105" s="656"/>
      <c r="T105" s="656"/>
      <c r="U105" s="656"/>
      <c r="V105" s="683"/>
    </row>
    <row r="106" spans="4:22" s="408" customFormat="1" x14ac:dyDescent="0.35">
      <c r="D106" s="690"/>
      <c r="E106" s="683"/>
      <c r="F106" s="683"/>
      <c r="G106" s="683"/>
      <c r="H106" s="683"/>
      <c r="I106" s="683"/>
      <c r="J106" s="683"/>
      <c r="K106" s="683"/>
      <c r="L106" s="656"/>
      <c r="M106" s="656"/>
      <c r="N106" s="656"/>
      <c r="O106" s="656"/>
      <c r="P106" s="656"/>
      <c r="Q106" s="656"/>
      <c r="R106" s="656"/>
      <c r="S106" s="656"/>
      <c r="T106" s="656"/>
      <c r="U106" s="656"/>
      <c r="V106" s="683"/>
    </row>
    <row r="107" spans="4:22" s="408" customFormat="1" x14ac:dyDescent="0.35">
      <c r="D107" s="690"/>
      <c r="E107" s="683"/>
      <c r="F107" s="683"/>
      <c r="G107" s="683"/>
      <c r="H107" s="683"/>
      <c r="I107" s="683"/>
      <c r="J107" s="683"/>
      <c r="K107" s="683"/>
      <c r="L107" s="656"/>
      <c r="M107" s="656"/>
      <c r="N107" s="656"/>
      <c r="O107" s="656"/>
      <c r="P107" s="656"/>
      <c r="Q107" s="656"/>
      <c r="R107" s="656"/>
      <c r="S107" s="656"/>
      <c r="T107" s="656"/>
      <c r="U107" s="656"/>
      <c r="V107" s="683"/>
    </row>
    <row r="108" spans="4:22" s="408" customFormat="1" x14ac:dyDescent="0.35">
      <c r="D108" s="690"/>
      <c r="E108" s="683"/>
      <c r="F108" s="683"/>
      <c r="G108" s="683"/>
      <c r="H108" s="683"/>
      <c r="I108" s="683"/>
      <c r="J108" s="683"/>
      <c r="K108" s="683"/>
      <c r="L108" s="656"/>
      <c r="M108" s="656"/>
      <c r="N108" s="656"/>
      <c r="O108" s="656"/>
      <c r="P108" s="656"/>
      <c r="Q108" s="656"/>
      <c r="R108" s="656"/>
      <c r="S108" s="656"/>
      <c r="T108" s="656"/>
      <c r="U108" s="656"/>
      <c r="V108" s="683"/>
    </row>
    <row r="109" spans="4:22" s="408" customFormat="1" x14ac:dyDescent="0.35">
      <c r="D109" s="690"/>
      <c r="E109" s="683"/>
      <c r="F109" s="683"/>
      <c r="G109" s="683"/>
      <c r="H109" s="683"/>
      <c r="I109" s="683"/>
      <c r="J109" s="683"/>
      <c r="K109" s="683"/>
      <c r="L109" s="656"/>
      <c r="M109" s="656"/>
      <c r="N109" s="656"/>
      <c r="O109" s="656"/>
      <c r="P109" s="656"/>
      <c r="Q109" s="656"/>
      <c r="R109" s="656"/>
      <c r="S109" s="656"/>
      <c r="T109" s="656"/>
      <c r="U109" s="656"/>
      <c r="V109" s="683"/>
    </row>
    <row r="110" spans="4:22" s="408" customFormat="1" x14ac:dyDescent="0.35">
      <c r="D110" s="690"/>
      <c r="E110" s="683"/>
      <c r="F110" s="683"/>
      <c r="G110" s="683"/>
      <c r="H110" s="683"/>
      <c r="I110" s="683"/>
      <c r="J110" s="683"/>
      <c r="K110" s="683"/>
      <c r="L110" s="656"/>
      <c r="M110" s="656"/>
      <c r="N110" s="656"/>
      <c r="O110" s="656"/>
      <c r="P110" s="656"/>
      <c r="Q110" s="656"/>
      <c r="R110" s="656"/>
      <c r="S110" s="656"/>
      <c r="T110" s="656"/>
      <c r="U110" s="656"/>
      <c r="V110" s="683"/>
    </row>
    <row r="111" spans="4:22" s="408" customFormat="1" x14ac:dyDescent="0.35">
      <c r="D111" s="690"/>
      <c r="E111" s="683"/>
      <c r="F111" s="683"/>
      <c r="G111" s="683"/>
      <c r="H111" s="683"/>
      <c r="I111" s="683"/>
      <c r="J111" s="683"/>
      <c r="K111" s="683"/>
      <c r="L111" s="656"/>
      <c r="M111" s="656"/>
      <c r="N111" s="656"/>
      <c r="O111" s="656"/>
      <c r="P111" s="656"/>
      <c r="Q111" s="656"/>
      <c r="R111" s="656"/>
      <c r="S111" s="656"/>
      <c r="T111" s="656"/>
      <c r="U111" s="656"/>
      <c r="V111" s="683"/>
    </row>
    <row r="112" spans="4:22" s="408" customFormat="1" x14ac:dyDescent="0.35">
      <c r="D112" s="690"/>
      <c r="E112" s="683"/>
      <c r="F112" s="683"/>
      <c r="G112" s="683"/>
      <c r="H112" s="683"/>
      <c r="I112" s="683"/>
      <c r="J112" s="683"/>
      <c r="K112" s="683"/>
      <c r="L112" s="656"/>
      <c r="M112" s="656"/>
      <c r="N112" s="656"/>
      <c r="O112" s="656"/>
      <c r="P112" s="656"/>
      <c r="Q112" s="656"/>
      <c r="R112" s="656"/>
      <c r="S112" s="656"/>
      <c r="T112" s="656"/>
      <c r="U112" s="656"/>
      <c r="V112" s="683"/>
    </row>
    <row r="113" spans="4:22" s="408" customFormat="1" x14ac:dyDescent="0.35">
      <c r="D113" s="690"/>
      <c r="E113" s="683"/>
      <c r="F113" s="683"/>
      <c r="G113" s="683"/>
      <c r="H113" s="683"/>
      <c r="I113" s="683"/>
      <c r="J113" s="683"/>
      <c r="K113" s="683"/>
      <c r="L113" s="656"/>
      <c r="M113" s="656"/>
      <c r="N113" s="656"/>
      <c r="O113" s="656"/>
      <c r="P113" s="656"/>
      <c r="Q113" s="656"/>
      <c r="R113" s="656"/>
      <c r="S113" s="656"/>
      <c r="T113" s="656"/>
      <c r="U113" s="656"/>
      <c r="V113" s="683"/>
    </row>
    <row r="114" spans="4:22" s="408" customFormat="1" x14ac:dyDescent="0.35">
      <c r="D114" s="690"/>
      <c r="E114" s="683"/>
      <c r="F114" s="683"/>
      <c r="G114" s="683"/>
      <c r="H114" s="683"/>
      <c r="I114" s="683"/>
      <c r="J114" s="683"/>
      <c r="K114" s="683"/>
      <c r="L114" s="656"/>
      <c r="M114" s="656"/>
      <c r="N114" s="656"/>
      <c r="O114" s="656"/>
      <c r="P114" s="656"/>
      <c r="Q114" s="656"/>
      <c r="R114" s="656"/>
      <c r="S114" s="656"/>
      <c r="T114" s="656"/>
      <c r="U114" s="656"/>
      <c r="V114" s="683"/>
    </row>
    <row r="115" spans="4:22" s="408" customFormat="1" x14ac:dyDescent="0.35">
      <c r="D115" s="690"/>
      <c r="E115" s="683"/>
      <c r="F115" s="683"/>
      <c r="G115" s="683"/>
      <c r="H115" s="683"/>
      <c r="I115" s="683"/>
      <c r="J115" s="683"/>
      <c r="K115" s="683"/>
      <c r="L115" s="656"/>
      <c r="M115" s="656"/>
      <c r="N115" s="656"/>
      <c r="O115" s="656"/>
      <c r="P115" s="656"/>
      <c r="Q115" s="656"/>
      <c r="R115" s="656"/>
      <c r="S115" s="656"/>
      <c r="T115" s="656"/>
      <c r="U115" s="656"/>
      <c r="V115" s="683"/>
    </row>
    <row r="116" spans="4:22" s="408" customFormat="1" x14ac:dyDescent="0.35">
      <c r="D116" s="690"/>
      <c r="E116" s="683"/>
      <c r="F116" s="683"/>
      <c r="G116" s="683"/>
      <c r="H116" s="683"/>
      <c r="I116" s="683"/>
      <c r="J116" s="683"/>
      <c r="K116" s="683"/>
      <c r="L116" s="656"/>
      <c r="M116" s="656"/>
      <c r="N116" s="656"/>
      <c r="O116" s="656"/>
      <c r="P116" s="656"/>
      <c r="Q116" s="656"/>
      <c r="R116" s="656"/>
      <c r="S116" s="656"/>
      <c r="T116" s="656"/>
      <c r="U116" s="656"/>
      <c r="V116" s="683"/>
    </row>
    <row r="117" spans="4:22" s="408" customFormat="1" x14ac:dyDescent="0.35">
      <c r="D117" s="690"/>
      <c r="E117" s="683"/>
      <c r="F117" s="683"/>
      <c r="G117" s="683"/>
      <c r="H117" s="683"/>
      <c r="I117" s="683"/>
      <c r="J117" s="683"/>
      <c r="K117" s="683"/>
      <c r="L117" s="656"/>
      <c r="M117" s="656"/>
      <c r="N117" s="656"/>
      <c r="O117" s="656"/>
      <c r="P117" s="656"/>
      <c r="Q117" s="656"/>
      <c r="R117" s="656"/>
      <c r="S117" s="656"/>
      <c r="T117" s="656"/>
      <c r="U117" s="656"/>
      <c r="V117" s="683"/>
    </row>
    <row r="118" spans="4:22" s="408" customFormat="1" x14ac:dyDescent="0.35">
      <c r="D118" s="690"/>
      <c r="E118" s="683"/>
      <c r="F118" s="683"/>
      <c r="G118" s="683"/>
      <c r="H118" s="683"/>
      <c r="I118" s="683"/>
      <c r="J118" s="683"/>
      <c r="K118" s="683"/>
      <c r="L118" s="656"/>
      <c r="M118" s="656"/>
      <c r="N118" s="656"/>
      <c r="O118" s="656"/>
      <c r="P118" s="656"/>
      <c r="Q118" s="656"/>
      <c r="R118" s="656"/>
      <c r="S118" s="656"/>
      <c r="T118" s="656"/>
      <c r="U118" s="656"/>
      <c r="V118" s="683"/>
    </row>
    <row r="119" spans="4:22" s="408" customFormat="1" x14ac:dyDescent="0.35">
      <c r="D119" s="690"/>
      <c r="E119" s="683"/>
      <c r="F119" s="683"/>
      <c r="G119" s="683"/>
      <c r="H119" s="683"/>
      <c r="I119" s="683"/>
      <c r="J119" s="683"/>
      <c r="K119" s="683"/>
      <c r="L119" s="656"/>
      <c r="M119" s="656"/>
      <c r="N119" s="656"/>
      <c r="O119" s="656"/>
      <c r="P119" s="656"/>
      <c r="Q119" s="656"/>
      <c r="R119" s="656"/>
      <c r="S119" s="656"/>
      <c r="T119" s="656"/>
      <c r="U119" s="656"/>
      <c r="V119" s="683"/>
    </row>
    <row r="120" spans="4:22" s="408" customFormat="1" x14ac:dyDescent="0.35">
      <c r="D120" s="690"/>
      <c r="E120" s="683"/>
      <c r="F120" s="683"/>
      <c r="G120" s="683"/>
      <c r="H120" s="683"/>
      <c r="I120" s="683"/>
      <c r="J120" s="683"/>
      <c r="K120" s="683"/>
      <c r="L120" s="656"/>
      <c r="M120" s="656"/>
      <c r="N120" s="656"/>
      <c r="O120" s="656"/>
      <c r="P120" s="656"/>
      <c r="Q120" s="656"/>
      <c r="R120" s="656"/>
      <c r="S120" s="656"/>
      <c r="T120" s="656"/>
      <c r="U120" s="656"/>
      <c r="V120" s="683"/>
    </row>
    <row r="121" spans="4:22" s="408" customFormat="1" x14ac:dyDescent="0.35">
      <c r="D121" s="690"/>
      <c r="E121" s="683"/>
      <c r="F121" s="683"/>
      <c r="G121" s="683"/>
      <c r="H121" s="683"/>
      <c r="I121" s="683"/>
      <c r="J121" s="683"/>
      <c r="K121" s="683"/>
      <c r="L121" s="656"/>
      <c r="M121" s="656"/>
      <c r="N121" s="656"/>
      <c r="O121" s="656"/>
      <c r="P121" s="656"/>
      <c r="Q121" s="656"/>
      <c r="R121" s="656"/>
      <c r="S121" s="656"/>
      <c r="T121" s="656"/>
      <c r="U121" s="656"/>
      <c r="V121" s="683"/>
    </row>
    <row r="122" spans="4:22" s="408" customFormat="1" x14ac:dyDescent="0.35">
      <c r="D122" s="690"/>
      <c r="E122" s="683"/>
      <c r="F122" s="683"/>
      <c r="G122" s="683"/>
      <c r="H122" s="683"/>
      <c r="I122" s="683"/>
      <c r="J122" s="683"/>
      <c r="K122" s="683"/>
      <c r="L122" s="656"/>
      <c r="M122" s="656"/>
      <c r="N122" s="656"/>
      <c r="O122" s="656"/>
      <c r="P122" s="656"/>
      <c r="Q122" s="656"/>
      <c r="R122" s="656"/>
      <c r="S122" s="656"/>
      <c r="T122" s="656"/>
      <c r="U122" s="656"/>
      <c r="V122" s="683"/>
    </row>
    <row r="123" spans="4:22" s="408" customFormat="1" x14ac:dyDescent="0.35">
      <c r="D123" s="690"/>
      <c r="E123" s="683"/>
      <c r="F123" s="683"/>
      <c r="G123" s="683"/>
      <c r="H123" s="683"/>
      <c r="I123" s="683"/>
      <c r="J123" s="683"/>
      <c r="K123" s="683"/>
      <c r="L123" s="656"/>
      <c r="M123" s="656"/>
      <c r="N123" s="656"/>
      <c r="O123" s="656"/>
      <c r="P123" s="656"/>
      <c r="Q123" s="656"/>
      <c r="R123" s="656"/>
      <c r="S123" s="656"/>
      <c r="T123" s="656"/>
      <c r="U123" s="656"/>
      <c r="V123" s="683"/>
    </row>
    <row r="124" spans="4:22" s="408" customFormat="1" x14ac:dyDescent="0.35">
      <c r="D124" s="690"/>
      <c r="E124" s="683"/>
      <c r="F124" s="683"/>
      <c r="G124" s="683"/>
      <c r="H124" s="683"/>
      <c r="I124" s="683"/>
      <c r="J124" s="683"/>
      <c r="K124" s="683"/>
      <c r="L124" s="656"/>
      <c r="M124" s="656"/>
      <c r="N124" s="656"/>
      <c r="O124" s="656"/>
      <c r="P124" s="656"/>
      <c r="Q124" s="656"/>
      <c r="R124" s="656"/>
      <c r="S124" s="656"/>
      <c r="T124" s="656"/>
      <c r="U124" s="656"/>
      <c r="V124" s="683"/>
    </row>
    <row r="125" spans="4:22" s="408" customFormat="1" x14ac:dyDescent="0.35">
      <c r="D125" s="690"/>
      <c r="E125" s="683"/>
      <c r="F125" s="683"/>
      <c r="G125" s="683"/>
      <c r="H125" s="683"/>
      <c r="I125" s="683"/>
      <c r="J125" s="683"/>
      <c r="K125" s="683"/>
      <c r="L125" s="656"/>
      <c r="M125" s="656"/>
      <c r="N125" s="656"/>
      <c r="O125" s="656"/>
      <c r="P125" s="656"/>
      <c r="Q125" s="656"/>
      <c r="R125" s="656"/>
      <c r="S125" s="656"/>
      <c r="T125" s="656"/>
      <c r="U125" s="656"/>
      <c r="V125" s="683"/>
    </row>
    <row r="126" spans="4:22" s="408" customFormat="1" x14ac:dyDescent="0.35">
      <c r="D126" s="690"/>
      <c r="E126" s="683"/>
      <c r="F126" s="683"/>
      <c r="G126" s="683"/>
      <c r="H126" s="683"/>
      <c r="I126" s="683"/>
      <c r="J126" s="683"/>
      <c r="K126" s="683"/>
      <c r="L126" s="656"/>
      <c r="M126" s="656"/>
      <c r="N126" s="656"/>
      <c r="O126" s="656"/>
      <c r="P126" s="656"/>
      <c r="Q126" s="656"/>
      <c r="R126" s="656"/>
      <c r="S126" s="656"/>
      <c r="T126" s="656"/>
      <c r="U126" s="656"/>
      <c r="V126" s="683"/>
    </row>
    <row r="127" spans="4:22" s="408" customFormat="1" x14ac:dyDescent="0.35">
      <c r="D127" s="690"/>
      <c r="E127" s="683"/>
      <c r="F127" s="683"/>
      <c r="G127" s="683"/>
      <c r="H127" s="683"/>
      <c r="I127" s="683"/>
      <c r="J127" s="683"/>
      <c r="K127" s="683"/>
      <c r="L127" s="656"/>
      <c r="M127" s="656"/>
      <c r="N127" s="656"/>
      <c r="O127" s="656"/>
      <c r="P127" s="656"/>
      <c r="Q127" s="656"/>
      <c r="R127" s="656"/>
      <c r="S127" s="656"/>
      <c r="T127" s="656"/>
      <c r="U127" s="656"/>
      <c r="V127" s="683"/>
    </row>
    <row r="128" spans="4:22" s="408" customFormat="1" x14ac:dyDescent="0.35">
      <c r="D128" s="690"/>
      <c r="E128" s="683"/>
      <c r="F128" s="683"/>
      <c r="G128" s="683"/>
      <c r="H128" s="683"/>
      <c r="I128" s="683"/>
      <c r="J128" s="683"/>
      <c r="K128" s="683"/>
      <c r="L128" s="656"/>
      <c r="M128" s="656"/>
      <c r="N128" s="656"/>
      <c r="O128" s="656"/>
      <c r="P128" s="656"/>
      <c r="Q128" s="656"/>
      <c r="R128" s="656"/>
      <c r="S128" s="656"/>
      <c r="T128" s="656"/>
      <c r="U128" s="656"/>
      <c r="V128" s="683"/>
    </row>
    <row r="129" spans="4:22" s="408" customFormat="1" x14ac:dyDescent="0.35">
      <c r="D129" s="690"/>
      <c r="E129" s="683"/>
      <c r="F129" s="683"/>
      <c r="G129" s="683"/>
      <c r="H129" s="683"/>
      <c r="I129" s="683"/>
      <c r="J129" s="683"/>
      <c r="K129" s="683"/>
      <c r="L129" s="656"/>
      <c r="M129" s="656"/>
      <c r="N129" s="656"/>
      <c r="O129" s="656"/>
      <c r="P129" s="656"/>
      <c r="Q129" s="656"/>
      <c r="R129" s="656"/>
      <c r="S129" s="656"/>
      <c r="T129" s="656"/>
      <c r="U129" s="656"/>
      <c r="V129" s="683"/>
    </row>
    <row r="130" spans="4:22" s="408" customFormat="1" x14ac:dyDescent="0.35">
      <c r="D130" s="690"/>
      <c r="E130" s="683"/>
      <c r="F130" s="683"/>
      <c r="G130" s="683"/>
      <c r="H130" s="683"/>
      <c r="I130" s="683"/>
      <c r="J130" s="683"/>
      <c r="K130" s="683"/>
      <c r="L130" s="656"/>
      <c r="M130" s="656"/>
      <c r="N130" s="656"/>
      <c r="O130" s="656"/>
      <c r="P130" s="656"/>
      <c r="Q130" s="656"/>
      <c r="R130" s="656"/>
      <c r="S130" s="656"/>
      <c r="T130" s="656"/>
      <c r="U130" s="656"/>
      <c r="V130" s="683"/>
    </row>
    <row r="131" spans="4:22" s="408" customFormat="1" x14ac:dyDescent="0.35">
      <c r="D131" s="690"/>
      <c r="E131" s="683"/>
      <c r="F131" s="683"/>
      <c r="G131" s="683"/>
      <c r="H131" s="683"/>
      <c r="I131" s="683"/>
      <c r="J131" s="683"/>
      <c r="K131" s="683"/>
      <c r="L131" s="656"/>
      <c r="M131" s="656"/>
      <c r="N131" s="656"/>
      <c r="O131" s="656"/>
      <c r="P131" s="656"/>
      <c r="Q131" s="656"/>
      <c r="R131" s="656"/>
      <c r="S131" s="656"/>
      <c r="T131" s="656"/>
      <c r="U131" s="656"/>
      <c r="V131" s="683"/>
    </row>
    <row r="132" spans="4:22" s="408" customFormat="1" x14ac:dyDescent="0.35">
      <c r="D132" s="690"/>
      <c r="E132" s="683"/>
      <c r="F132" s="683"/>
      <c r="G132" s="683"/>
      <c r="H132" s="683"/>
      <c r="I132" s="683"/>
      <c r="J132" s="683"/>
      <c r="K132" s="683"/>
      <c r="L132" s="656"/>
      <c r="M132" s="656"/>
      <c r="N132" s="656"/>
      <c r="O132" s="656"/>
      <c r="P132" s="656"/>
      <c r="Q132" s="656"/>
      <c r="R132" s="656"/>
      <c r="S132" s="656"/>
      <c r="T132" s="656"/>
      <c r="U132" s="656"/>
      <c r="V132" s="683"/>
    </row>
    <row r="133" spans="4:22" s="408" customFormat="1" x14ac:dyDescent="0.35">
      <c r="D133" s="690"/>
      <c r="E133" s="683"/>
      <c r="F133" s="683"/>
      <c r="G133" s="683"/>
      <c r="H133" s="683"/>
      <c r="I133" s="683"/>
      <c r="J133" s="683"/>
      <c r="K133" s="683"/>
      <c r="L133" s="656"/>
      <c r="M133" s="656"/>
      <c r="N133" s="656"/>
      <c r="O133" s="656"/>
      <c r="P133" s="656"/>
      <c r="Q133" s="656"/>
      <c r="R133" s="656"/>
      <c r="S133" s="656"/>
      <c r="T133" s="656"/>
      <c r="U133" s="656"/>
      <c r="V133" s="683"/>
    </row>
    <row r="134" spans="4:22" s="408" customFormat="1" x14ac:dyDescent="0.35">
      <c r="D134" s="690"/>
      <c r="E134" s="683"/>
      <c r="F134" s="683"/>
      <c r="G134" s="683"/>
      <c r="H134" s="683"/>
      <c r="I134" s="683"/>
      <c r="J134" s="683"/>
      <c r="K134" s="683"/>
      <c r="L134" s="656"/>
      <c r="M134" s="656"/>
      <c r="N134" s="656"/>
      <c r="O134" s="656"/>
      <c r="P134" s="656"/>
      <c r="Q134" s="656"/>
      <c r="R134" s="656"/>
      <c r="S134" s="656"/>
      <c r="T134" s="656"/>
      <c r="U134" s="656"/>
      <c r="V134" s="683"/>
    </row>
    <row r="135" spans="4:22" s="408" customFormat="1" x14ac:dyDescent="0.35">
      <c r="D135" s="690"/>
      <c r="E135" s="683"/>
      <c r="F135" s="683"/>
      <c r="G135" s="683"/>
      <c r="H135" s="683"/>
      <c r="I135" s="683"/>
      <c r="J135" s="683"/>
      <c r="K135" s="683"/>
      <c r="L135" s="656"/>
      <c r="M135" s="656"/>
      <c r="N135" s="656"/>
      <c r="O135" s="656"/>
      <c r="P135" s="656"/>
      <c r="Q135" s="656"/>
      <c r="R135" s="656"/>
      <c r="S135" s="656"/>
      <c r="T135" s="656"/>
      <c r="U135" s="656"/>
      <c r="V135" s="683"/>
    </row>
    <row r="136" spans="4:22" s="408" customFormat="1" x14ac:dyDescent="0.35">
      <c r="D136" s="690"/>
      <c r="E136" s="683"/>
      <c r="F136" s="683"/>
      <c r="G136" s="683"/>
      <c r="H136" s="683"/>
      <c r="I136" s="683"/>
      <c r="J136" s="683"/>
      <c r="K136" s="683"/>
      <c r="L136" s="656"/>
      <c r="M136" s="656"/>
      <c r="N136" s="656"/>
      <c r="O136" s="656"/>
      <c r="P136" s="656"/>
      <c r="Q136" s="656"/>
      <c r="R136" s="656"/>
      <c r="S136" s="656"/>
      <c r="T136" s="656"/>
      <c r="U136" s="656"/>
      <c r="V136" s="683"/>
    </row>
    <row r="137" spans="4:22" s="408" customFormat="1" x14ac:dyDescent="0.35">
      <c r="D137" s="690"/>
      <c r="E137" s="683"/>
      <c r="F137" s="683"/>
      <c r="G137" s="683"/>
      <c r="H137" s="683"/>
      <c r="I137" s="683"/>
      <c r="J137" s="683"/>
      <c r="K137" s="683"/>
      <c r="L137" s="656"/>
      <c r="M137" s="656"/>
      <c r="N137" s="656"/>
      <c r="O137" s="656"/>
      <c r="P137" s="656"/>
      <c r="Q137" s="656"/>
      <c r="R137" s="656"/>
      <c r="S137" s="656"/>
      <c r="T137" s="656"/>
      <c r="U137" s="656"/>
      <c r="V137" s="683"/>
    </row>
    <row r="138" spans="4:22" s="408" customFormat="1" x14ac:dyDescent="0.35">
      <c r="D138" s="690"/>
      <c r="E138" s="683"/>
      <c r="F138" s="683"/>
      <c r="G138" s="683"/>
      <c r="H138" s="683"/>
      <c r="I138" s="683"/>
      <c r="J138" s="683"/>
      <c r="K138" s="683"/>
      <c r="L138" s="656"/>
      <c r="M138" s="656"/>
      <c r="N138" s="656"/>
      <c r="O138" s="656"/>
      <c r="P138" s="656"/>
      <c r="Q138" s="656"/>
      <c r="R138" s="656"/>
      <c r="S138" s="656"/>
      <c r="T138" s="656"/>
      <c r="U138" s="656"/>
      <c r="V138" s="683"/>
    </row>
    <row r="139" spans="4:22" s="408" customFormat="1" x14ac:dyDescent="0.35">
      <c r="D139" s="690"/>
      <c r="E139" s="683"/>
      <c r="F139" s="683"/>
      <c r="G139" s="683"/>
      <c r="H139" s="683"/>
      <c r="I139" s="683"/>
      <c r="J139" s="683"/>
      <c r="K139" s="683"/>
      <c r="L139" s="656"/>
      <c r="M139" s="656"/>
      <c r="N139" s="656"/>
      <c r="O139" s="656"/>
      <c r="P139" s="656"/>
      <c r="Q139" s="656"/>
      <c r="R139" s="656"/>
      <c r="S139" s="656"/>
      <c r="T139" s="656"/>
      <c r="U139" s="656"/>
      <c r="V139" s="683"/>
    </row>
    <row r="140" spans="4:22" s="408" customFormat="1" x14ac:dyDescent="0.35">
      <c r="D140" s="690"/>
      <c r="E140" s="683"/>
      <c r="F140" s="683"/>
      <c r="G140" s="683"/>
      <c r="H140" s="683"/>
      <c r="I140" s="683"/>
      <c r="J140" s="683"/>
      <c r="K140" s="683"/>
      <c r="L140" s="656"/>
      <c r="M140" s="656"/>
      <c r="N140" s="656"/>
      <c r="O140" s="656"/>
      <c r="P140" s="656"/>
      <c r="Q140" s="656"/>
      <c r="R140" s="656"/>
      <c r="S140" s="656"/>
      <c r="T140" s="656"/>
      <c r="U140" s="656"/>
      <c r="V140" s="683"/>
    </row>
    <row r="141" spans="4:22" s="408" customFormat="1" x14ac:dyDescent="0.35">
      <c r="D141" s="690"/>
      <c r="E141" s="683"/>
      <c r="F141" s="683"/>
      <c r="G141" s="683"/>
      <c r="H141" s="683"/>
      <c r="I141" s="683"/>
      <c r="J141" s="683"/>
      <c r="K141" s="683"/>
      <c r="L141" s="656"/>
      <c r="M141" s="656"/>
      <c r="N141" s="656"/>
      <c r="O141" s="656"/>
      <c r="P141" s="656"/>
      <c r="Q141" s="656"/>
      <c r="R141" s="656"/>
      <c r="S141" s="656"/>
      <c r="T141" s="656"/>
      <c r="U141" s="656"/>
      <c r="V141" s="683"/>
    </row>
    <row r="142" spans="4:22" s="408" customFormat="1" x14ac:dyDescent="0.35">
      <c r="D142" s="690"/>
      <c r="E142" s="683"/>
      <c r="F142" s="683"/>
      <c r="G142" s="683"/>
      <c r="H142" s="683"/>
      <c r="I142" s="683"/>
      <c r="J142" s="683"/>
      <c r="K142" s="683"/>
      <c r="L142" s="656"/>
      <c r="M142" s="656"/>
      <c r="N142" s="656"/>
      <c r="O142" s="656"/>
      <c r="P142" s="656"/>
      <c r="Q142" s="656"/>
      <c r="R142" s="656"/>
      <c r="S142" s="656"/>
      <c r="T142" s="656"/>
      <c r="U142" s="656"/>
      <c r="V142" s="683"/>
    </row>
    <row r="143" spans="4:22" s="408" customFormat="1" x14ac:dyDescent="0.35">
      <c r="D143" s="690"/>
      <c r="E143" s="683"/>
      <c r="F143" s="683"/>
      <c r="G143" s="683"/>
      <c r="H143" s="683"/>
      <c r="I143" s="683"/>
      <c r="J143" s="683"/>
      <c r="K143" s="683"/>
      <c r="L143" s="656"/>
      <c r="M143" s="656"/>
      <c r="N143" s="656"/>
      <c r="O143" s="656"/>
      <c r="P143" s="656"/>
      <c r="Q143" s="656"/>
      <c r="R143" s="656"/>
      <c r="S143" s="656"/>
      <c r="T143" s="656"/>
      <c r="U143" s="656"/>
      <c r="V143" s="683"/>
    </row>
    <row r="144" spans="4:22" s="408" customFormat="1" x14ac:dyDescent="0.35">
      <c r="D144" s="690"/>
      <c r="E144" s="683"/>
      <c r="F144" s="683"/>
      <c r="G144" s="683"/>
      <c r="H144" s="683"/>
      <c r="I144" s="683"/>
      <c r="J144" s="683"/>
      <c r="K144" s="683"/>
      <c r="L144" s="656"/>
      <c r="M144" s="656"/>
      <c r="N144" s="656"/>
      <c r="O144" s="656"/>
      <c r="P144" s="656"/>
      <c r="Q144" s="656"/>
      <c r="R144" s="656"/>
      <c r="S144" s="656"/>
      <c r="T144" s="656"/>
      <c r="U144" s="656"/>
      <c r="V144" s="683"/>
    </row>
    <row r="145" spans="4:22" s="408" customFormat="1" x14ac:dyDescent="0.35">
      <c r="D145" s="690"/>
      <c r="E145" s="683"/>
      <c r="F145" s="683"/>
      <c r="G145" s="683"/>
      <c r="H145" s="683"/>
      <c r="I145" s="683"/>
      <c r="J145" s="683"/>
      <c r="K145" s="683"/>
      <c r="L145" s="656"/>
      <c r="M145" s="656"/>
      <c r="N145" s="656"/>
      <c r="O145" s="656"/>
      <c r="P145" s="656"/>
      <c r="Q145" s="656"/>
      <c r="R145" s="656"/>
      <c r="S145" s="656"/>
      <c r="T145" s="656"/>
      <c r="U145" s="656"/>
      <c r="V145" s="683"/>
    </row>
    <row r="146" spans="4:22" s="408" customFormat="1" x14ac:dyDescent="0.35">
      <c r="D146" s="690"/>
      <c r="E146" s="683"/>
      <c r="F146" s="683"/>
      <c r="G146" s="683"/>
      <c r="H146" s="683"/>
      <c r="I146" s="683"/>
      <c r="J146" s="683"/>
      <c r="K146" s="683"/>
      <c r="L146" s="656"/>
      <c r="M146" s="656"/>
      <c r="N146" s="656"/>
      <c r="O146" s="656"/>
      <c r="P146" s="656"/>
      <c r="Q146" s="656"/>
      <c r="R146" s="656"/>
      <c r="S146" s="656"/>
      <c r="T146" s="656"/>
      <c r="U146" s="656"/>
      <c r="V146" s="683"/>
    </row>
    <row r="147" spans="4:22" s="408" customFormat="1" x14ac:dyDescent="0.35">
      <c r="D147" s="690"/>
      <c r="E147" s="683"/>
      <c r="F147" s="683"/>
      <c r="G147" s="683"/>
      <c r="H147" s="683"/>
      <c r="I147" s="683"/>
      <c r="J147" s="683"/>
      <c r="K147" s="683"/>
      <c r="L147" s="656"/>
      <c r="M147" s="656"/>
      <c r="N147" s="656"/>
      <c r="O147" s="656"/>
      <c r="P147" s="656"/>
      <c r="Q147" s="656"/>
      <c r="R147" s="656"/>
      <c r="S147" s="656"/>
      <c r="T147" s="656"/>
      <c r="U147" s="656"/>
      <c r="V147" s="683"/>
    </row>
    <row r="148" spans="4:22" s="408" customFormat="1" x14ac:dyDescent="0.35">
      <c r="D148" s="690"/>
      <c r="E148" s="683"/>
      <c r="F148" s="683"/>
      <c r="G148" s="683"/>
      <c r="H148" s="683"/>
      <c r="I148" s="683"/>
      <c r="J148" s="683"/>
      <c r="K148" s="683"/>
      <c r="L148" s="656"/>
      <c r="M148" s="656"/>
      <c r="N148" s="656"/>
      <c r="O148" s="656"/>
      <c r="P148" s="656"/>
      <c r="Q148" s="656"/>
      <c r="R148" s="656"/>
      <c r="S148" s="656"/>
      <c r="T148" s="656"/>
      <c r="U148" s="656"/>
      <c r="V148" s="683"/>
    </row>
    <row r="149" spans="4:22" s="408" customFormat="1" x14ac:dyDescent="0.35">
      <c r="D149" s="690"/>
      <c r="E149" s="683"/>
      <c r="F149" s="683"/>
      <c r="G149" s="683"/>
      <c r="H149" s="683"/>
      <c r="I149" s="683"/>
      <c r="J149" s="683"/>
      <c r="K149" s="683"/>
      <c r="L149" s="656"/>
      <c r="M149" s="656"/>
      <c r="N149" s="656"/>
      <c r="O149" s="656"/>
      <c r="P149" s="656"/>
      <c r="Q149" s="656"/>
      <c r="R149" s="656"/>
      <c r="S149" s="656"/>
      <c r="T149" s="656"/>
      <c r="U149" s="656"/>
      <c r="V149" s="683"/>
    </row>
    <row r="150" spans="4:22" s="408" customFormat="1" x14ac:dyDescent="0.35">
      <c r="D150" s="690"/>
      <c r="E150" s="683"/>
      <c r="F150" s="683"/>
      <c r="G150" s="683"/>
      <c r="H150" s="683"/>
      <c r="I150" s="683"/>
      <c r="J150" s="683"/>
      <c r="K150" s="683"/>
      <c r="L150" s="656"/>
      <c r="M150" s="656"/>
      <c r="N150" s="656"/>
      <c r="O150" s="656"/>
      <c r="P150" s="656"/>
      <c r="Q150" s="656"/>
      <c r="R150" s="656"/>
      <c r="S150" s="656"/>
      <c r="T150" s="656"/>
      <c r="U150" s="656"/>
      <c r="V150" s="683"/>
    </row>
    <row r="151" spans="4:22" s="408" customFormat="1" x14ac:dyDescent="0.35">
      <c r="D151" s="690"/>
      <c r="E151" s="683"/>
      <c r="F151" s="683"/>
      <c r="G151" s="683"/>
      <c r="H151" s="683"/>
      <c r="I151" s="683"/>
      <c r="J151" s="683"/>
      <c r="K151" s="683"/>
      <c r="L151" s="656"/>
      <c r="M151" s="656"/>
      <c r="N151" s="656"/>
      <c r="O151" s="656"/>
      <c r="P151" s="656"/>
      <c r="Q151" s="656"/>
      <c r="R151" s="656"/>
      <c r="S151" s="656"/>
      <c r="T151" s="656"/>
      <c r="U151" s="656"/>
      <c r="V151" s="683"/>
    </row>
    <row r="152" spans="4:22" s="408" customFormat="1" x14ac:dyDescent="0.35">
      <c r="D152" s="690"/>
      <c r="E152" s="683"/>
      <c r="F152" s="683"/>
      <c r="G152" s="683"/>
      <c r="H152" s="683"/>
      <c r="I152" s="683"/>
      <c r="J152" s="683"/>
      <c r="K152" s="683"/>
      <c r="L152" s="656"/>
      <c r="M152" s="656"/>
      <c r="N152" s="656"/>
      <c r="O152" s="656"/>
      <c r="P152" s="656"/>
      <c r="Q152" s="656"/>
      <c r="R152" s="656"/>
      <c r="S152" s="656"/>
      <c r="T152" s="656"/>
      <c r="U152" s="656"/>
      <c r="V152" s="683"/>
    </row>
    <row r="153" spans="4:22" s="408" customFormat="1" x14ac:dyDescent="0.35">
      <c r="D153" s="690"/>
      <c r="E153" s="683"/>
      <c r="F153" s="683"/>
      <c r="G153" s="683"/>
      <c r="H153" s="683"/>
      <c r="I153" s="683"/>
      <c r="J153" s="683"/>
      <c r="K153" s="683"/>
      <c r="L153" s="656"/>
      <c r="M153" s="656"/>
      <c r="N153" s="656"/>
      <c r="O153" s="656"/>
      <c r="P153" s="656"/>
      <c r="Q153" s="656"/>
      <c r="R153" s="656"/>
      <c r="S153" s="656"/>
      <c r="T153" s="656"/>
      <c r="U153" s="656"/>
      <c r="V153" s="683"/>
    </row>
    <row r="154" spans="4:22" s="408" customFormat="1" x14ac:dyDescent="0.35">
      <c r="D154" s="690"/>
      <c r="E154" s="683"/>
      <c r="F154" s="683"/>
      <c r="G154" s="683"/>
      <c r="H154" s="683"/>
      <c r="I154" s="683"/>
      <c r="J154" s="683"/>
      <c r="K154" s="683"/>
      <c r="L154" s="656"/>
      <c r="M154" s="656"/>
      <c r="N154" s="656"/>
      <c r="O154" s="656"/>
      <c r="P154" s="656"/>
      <c r="Q154" s="656"/>
      <c r="R154" s="656"/>
      <c r="S154" s="656"/>
      <c r="T154" s="656"/>
      <c r="U154" s="656"/>
      <c r="V154" s="683"/>
    </row>
    <row r="155" spans="4:22" s="408" customFormat="1" x14ac:dyDescent="0.35">
      <c r="D155" s="690"/>
      <c r="E155" s="683"/>
      <c r="F155" s="683"/>
      <c r="G155" s="683"/>
      <c r="H155" s="683"/>
      <c r="I155" s="683"/>
      <c r="J155" s="683"/>
      <c r="K155" s="683"/>
      <c r="L155" s="656"/>
      <c r="M155" s="656"/>
      <c r="N155" s="656"/>
      <c r="O155" s="656"/>
      <c r="P155" s="656"/>
      <c r="Q155" s="656"/>
      <c r="R155" s="656"/>
      <c r="S155" s="656"/>
      <c r="T155" s="656"/>
      <c r="U155" s="656"/>
      <c r="V155" s="683"/>
    </row>
    <row r="156" spans="4:22" s="408" customFormat="1" x14ac:dyDescent="0.35">
      <c r="D156" s="690"/>
      <c r="E156" s="683"/>
      <c r="F156" s="683"/>
      <c r="G156" s="683"/>
      <c r="H156" s="683"/>
      <c r="I156" s="683"/>
      <c r="J156" s="683"/>
      <c r="K156" s="683"/>
      <c r="L156" s="656"/>
      <c r="M156" s="656"/>
      <c r="N156" s="656"/>
      <c r="O156" s="656"/>
      <c r="P156" s="656"/>
      <c r="Q156" s="656"/>
      <c r="R156" s="656"/>
      <c r="S156" s="656"/>
      <c r="T156" s="656"/>
      <c r="U156" s="656"/>
      <c r="V156" s="683"/>
    </row>
    <row r="157" spans="4:22" s="408" customFormat="1" x14ac:dyDescent="0.35">
      <c r="D157" s="690"/>
      <c r="E157" s="683"/>
      <c r="F157" s="683"/>
      <c r="G157" s="683"/>
      <c r="H157" s="683"/>
      <c r="I157" s="683"/>
      <c r="J157" s="683"/>
      <c r="K157" s="683"/>
      <c r="L157" s="656"/>
      <c r="M157" s="656"/>
      <c r="N157" s="656"/>
      <c r="O157" s="656"/>
      <c r="P157" s="656"/>
      <c r="Q157" s="656"/>
      <c r="R157" s="656"/>
      <c r="S157" s="656"/>
      <c r="T157" s="656"/>
      <c r="U157" s="656"/>
      <c r="V157" s="683"/>
    </row>
    <row r="158" spans="4:22" s="408" customFormat="1" x14ac:dyDescent="0.35">
      <c r="D158" s="690"/>
      <c r="E158" s="683"/>
      <c r="F158" s="683"/>
      <c r="G158" s="683"/>
      <c r="H158" s="683"/>
      <c r="I158" s="683"/>
      <c r="J158" s="683"/>
      <c r="K158" s="683"/>
      <c r="L158" s="656"/>
      <c r="M158" s="656"/>
      <c r="N158" s="656"/>
      <c r="O158" s="656"/>
      <c r="P158" s="656"/>
      <c r="Q158" s="656"/>
      <c r="R158" s="656"/>
      <c r="S158" s="656"/>
      <c r="T158" s="656"/>
      <c r="U158" s="656"/>
      <c r="V158" s="683"/>
    </row>
    <row r="159" spans="4:22" s="408" customFormat="1" x14ac:dyDescent="0.35">
      <c r="D159" s="690"/>
      <c r="E159" s="683"/>
      <c r="F159" s="683"/>
      <c r="G159" s="683"/>
      <c r="H159" s="683"/>
      <c r="I159" s="683"/>
      <c r="J159" s="683"/>
      <c r="K159" s="683"/>
      <c r="L159" s="656"/>
      <c r="M159" s="656"/>
      <c r="N159" s="656"/>
      <c r="O159" s="656"/>
      <c r="P159" s="656"/>
      <c r="Q159" s="656"/>
      <c r="R159" s="656"/>
      <c r="S159" s="656"/>
      <c r="T159" s="656"/>
      <c r="U159" s="656"/>
      <c r="V159" s="683"/>
    </row>
    <row r="160" spans="4:22" s="408" customFormat="1" x14ac:dyDescent="0.35">
      <c r="D160" s="690"/>
      <c r="E160" s="683"/>
      <c r="F160" s="683"/>
      <c r="G160" s="683"/>
      <c r="H160" s="683"/>
      <c r="I160" s="683"/>
      <c r="J160" s="683"/>
      <c r="K160" s="683"/>
      <c r="L160" s="656"/>
      <c r="M160" s="656"/>
      <c r="N160" s="656"/>
      <c r="O160" s="656"/>
      <c r="P160" s="656"/>
      <c r="Q160" s="656"/>
      <c r="R160" s="656"/>
      <c r="S160" s="656"/>
      <c r="T160" s="656"/>
      <c r="U160" s="656"/>
      <c r="V160" s="683"/>
    </row>
    <row r="161" spans="4:22" s="408" customFormat="1" x14ac:dyDescent="0.35">
      <c r="D161" s="690"/>
      <c r="E161" s="683"/>
      <c r="F161" s="683"/>
      <c r="G161" s="683"/>
      <c r="H161" s="683"/>
      <c r="I161" s="683"/>
      <c r="J161" s="683"/>
      <c r="K161" s="683"/>
      <c r="L161" s="656"/>
      <c r="M161" s="656"/>
      <c r="N161" s="656"/>
      <c r="O161" s="656"/>
      <c r="P161" s="656"/>
      <c r="Q161" s="656"/>
      <c r="R161" s="656"/>
      <c r="S161" s="656"/>
      <c r="T161" s="656"/>
      <c r="U161" s="656"/>
      <c r="V161" s="683"/>
    </row>
    <row r="162" spans="4:22" s="408" customFormat="1" x14ac:dyDescent="0.35">
      <c r="D162" s="690"/>
      <c r="E162" s="683"/>
      <c r="F162" s="683"/>
      <c r="G162" s="683"/>
      <c r="H162" s="683"/>
      <c r="I162" s="683"/>
      <c r="J162" s="683"/>
      <c r="K162" s="683"/>
      <c r="L162" s="656"/>
      <c r="M162" s="656"/>
      <c r="N162" s="656"/>
      <c r="O162" s="656"/>
      <c r="P162" s="656"/>
      <c r="Q162" s="656"/>
      <c r="R162" s="656"/>
      <c r="S162" s="656"/>
      <c r="T162" s="656"/>
      <c r="U162" s="656"/>
      <c r="V162" s="683"/>
    </row>
    <row r="163" spans="4:22" s="408" customFormat="1" x14ac:dyDescent="0.35">
      <c r="D163" s="690"/>
      <c r="E163" s="683"/>
      <c r="F163" s="683"/>
      <c r="G163" s="683"/>
      <c r="H163" s="683"/>
      <c r="I163" s="683"/>
      <c r="J163" s="683"/>
      <c r="K163" s="683"/>
      <c r="L163" s="656"/>
      <c r="M163" s="656"/>
      <c r="N163" s="656"/>
      <c r="O163" s="656"/>
      <c r="P163" s="656"/>
      <c r="Q163" s="656"/>
      <c r="R163" s="656"/>
      <c r="S163" s="656"/>
      <c r="T163" s="656"/>
      <c r="U163" s="656"/>
      <c r="V163" s="683"/>
    </row>
    <row r="164" spans="4:22" s="408" customFormat="1" x14ac:dyDescent="0.35">
      <c r="D164" s="690"/>
      <c r="E164" s="683"/>
      <c r="F164" s="683"/>
      <c r="G164" s="683"/>
      <c r="H164" s="683"/>
      <c r="I164" s="683"/>
      <c r="J164" s="683"/>
      <c r="K164" s="683"/>
      <c r="L164" s="656"/>
      <c r="M164" s="656"/>
      <c r="N164" s="656"/>
      <c r="O164" s="656"/>
      <c r="P164" s="656"/>
      <c r="Q164" s="656"/>
      <c r="R164" s="656"/>
      <c r="S164" s="656"/>
      <c r="T164" s="656"/>
      <c r="U164" s="656"/>
      <c r="V164" s="683"/>
    </row>
    <row r="165" spans="4:22" s="408" customFormat="1" x14ac:dyDescent="0.35">
      <c r="D165" s="690"/>
      <c r="E165" s="683"/>
      <c r="F165" s="683"/>
      <c r="G165" s="683"/>
      <c r="H165" s="683"/>
      <c r="I165" s="683"/>
      <c r="J165" s="683"/>
      <c r="K165" s="683"/>
      <c r="L165" s="656"/>
      <c r="M165" s="656"/>
      <c r="N165" s="656"/>
      <c r="O165" s="656"/>
      <c r="P165" s="656"/>
      <c r="Q165" s="656"/>
      <c r="R165" s="656"/>
      <c r="S165" s="656"/>
      <c r="T165" s="656"/>
      <c r="U165" s="656"/>
      <c r="V165" s="683"/>
    </row>
    <row r="166" spans="4:22" s="408" customFormat="1" x14ac:dyDescent="0.35">
      <c r="D166" s="690"/>
      <c r="E166" s="683"/>
      <c r="F166" s="683"/>
      <c r="G166" s="683"/>
      <c r="H166" s="683"/>
      <c r="I166" s="683"/>
      <c r="J166" s="683"/>
      <c r="K166" s="683"/>
      <c r="L166" s="656"/>
      <c r="M166" s="656"/>
      <c r="N166" s="656"/>
      <c r="O166" s="656"/>
      <c r="P166" s="656"/>
      <c r="Q166" s="656"/>
      <c r="R166" s="656"/>
      <c r="S166" s="656"/>
      <c r="T166" s="656"/>
      <c r="U166" s="656"/>
      <c r="V166" s="683"/>
    </row>
    <row r="167" spans="4:22" s="408" customFormat="1" x14ac:dyDescent="0.35">
      <c r="D167" s="690"/>
      <c r="E167" s="683"/>
      <c r="F167" s="683"/>
      <c r="G167" s="683"/>
      <c r="H167" s="683"/>
      <c r="I167" s="683"/>
      <c r="J167" s="683"/>
      <c r="K167" s="683"/>
      <c r="L167" s="656"/>
      <c r="M167" s="656"/>
      <c r="N167" s="656"/>
      <c r="O167" s="656"/>
      <c r="P167" s="656"/>
      <c r="Q167" s="656"/>
      <c r="R167" s="656"/>
      <c r="S167" s="656"/>
      <c r="T167" s="656"/>
      <c r="U167" s="656"/>
      <c r="V167" s="683"/>
    </row>
    <row r="168" spans="4:22" s="408" customFormat="1" x14ac:dyDescent="0.35">
      <c r="D168" s="690"/>
      <c r="E168" s="683"/>
      <c r="F168" s="683"/>
      <c r="G168" s="683"/>
      <c r="H168" s="683"/>
      <c r="I168" s="683"/>
      <c r="J168" s="683"/>
      <c r="K168" s="683"/>
      <c r="L168" s="656"/>
      <c r="M168" s="656"/>
      <c r="N168" s="656"/>
      <c r="O168" s="656"/>
      <c r="P168" s="656"/>
      <c r="Q168" s="656"/>
      <c r="R168" s="656"/>
      <c r="S168" s="656"/>
      <c r="T168" s="656"/>
      <c r="U168" s="656"/>
      <c r="V168" s="683"/>
    </row>
    <row r="169" spans="4:22" s="408" customFormat="1" x14ac:dyDescent="0.35">
      <c r="D169" s="690"/>
      <c r="E169" s="683"/>
      <c r="F169" s="683"/>
      <c r="G169" s="683"/>
      <c r="H169" s="683"/>
      <c r="I169" s="683"/>
      <c r="J169" s="683"/>
      <c r="K169" s="683"/>
      <c r="L169" s="656"/>
      <c r="M169" s="656"/>
      <c r="N169" s="656"/>
      <c r="O169" s="656"/>
      <c r="P169" s="656"/>
      <c r="Q169" s="656"/>
      <c r="R169" s="656"/>
      <c r="S169" s="656"/>
      <c r="T169" s="656"/>
      <c r="U169" s="656"/>
      <c r="V169" s="683"/>
    </row>
    <row r="170" spans="4:22" s="408" customFormat="1" x14ac:dyDescent="0.35">
      <c r="D170" s="690"/>
      <c r="E170" s="683"/>
      <c r="F170" s="683"/>
      <c r="G170" s="683"/>
      <c r="H170" s="683"/>
      <c r="I170" s="683"/>
      <c r="J170" s="683"/>
      <c r="K170" s="683"/>
      <c r="L170" s="656"/>
      <c r="M170" s="656"/>
      <c r="N170" s="656"/>
      <c r="O170" s="656"/>
      <c r="P170" s="656"/>
      <c r="Q170" s="656"/>
      <c r="R170" s="656"/>
      <c r="S170" s="656"/>
      <c r="T170" s="656"/>
      <c r="U170" s="656"/>
      <c r="V170" s="683"/>
    </row>
    <row r="171" spans="4:22" s="408" customFormat="1" x14ac:dyDescent="0.35">
      <c r="D171" s="690"/>
      <c r="E171" s="683"/>
      <c r="F171" s="683"/>
      <c r="G171" s="683"/>
      <c r="H171" s="683"/>
      <c r="I171" s="683"/>
      <c r="J171" s="683"/>
      <c r="K171" s="683"/>
      <c r="L171" s="656"/>
      <c r="M171" s="656"/>
      <c r="N171" s="656"/>
      <c r="O171" s="656"/>
      <c r="P171" s="656"/>
      <c r="Q171" s="656"/>
      <c r="R171" s="656"/>
      <c r="S171" s="656"/>
      <c r="T171" s="656"/>
      <c r="U171" s="656"/>
      <c r="V171" s="683"/>
    </row>
    <row r="172" spans="4:22" s="408" customFormat="1" x14ac:dyDescent="0.35">
      <c r="D172" s="690"/>
      <c r="E172" s="683"/>
      <c r="F172" s="683"/>
      <c r="G172" s="683"/>
      <c r="H172" s="683"/>
      <c r="I172" s="683"/>
      <c r="J172" s="683"/>
      <c r="K172" s="683"/>
      <c r="L172" s="656"/>
      <c r="M172" s="656"/>
      <c r="N172" s="656"/>
      <c r="O172" s="656"/>
      <c r="P172" s="656"/>
      <c r="Q172" s="656"/>
      <c r="R172" s="656"/>
      <c r="S172" s="656"/>
      <c r="T172" s="656"/>
      <c r="U172" s="656"/>
      <c r="V172" s="683"/>
    </row>
    <row r="173" spans="4:22" s="408" customFormat="1" x14ac:dyDescent="0.35">
      <c r="D173" s="690"/>
      <c r="E173" s="683"/>
      <c r="F173" s="683"/>
      <c r="G173" s="683"/>
      <c r="H173" s="683"/>
      <c r="I173" s="683"/>
      <c r="J173" s="683"/>
      <c r="K173" s="683"/>
      <c r="L173" s="656"/>
      <c r="M173" s="656"/>
      <c r="N173" s="656"/>
      <c r="O173" s="656"/>
      <c r="P173" s="656"/>
      <c r="Q173" s="656"/>
      <c r="R173" s="656"/>
      <c r="S173" s="656"/>
      <c r="T173" s="656"/>
      <c r="U173" s="656"/>
      <c r="V173" s="683"/>
    </row>
    <row r="174" spans="4:22" s="408" customFormat="1" x14ac:dyDescent="0.35">
      <c r="D174" s="690"/>
      <c r="E174" s="683"/>
      <c r="F174" s="683"/>
      <c r="G174" s="683"/>
      <c r="H174" s="683"/>
      <c r="I174" s="683"/>
      <c r="J174" s="683"/>
      <c r="K174" s="683"/>
      <c r="L174" s="656"/>
      <c r="M174" s="656"/>
      <c r="N174" s="656"/>
      <c r="O174" s="656"/>
      <c r="P174" s="656"/>
      <c r="Q174" s="656"/>
      <c r="R174" s="656"/>
      <c r="S174" s="656"/>
      <c r="T174" s="656"/>
      <c r="U174" s="656"/>
      <c r="V174" s="683"/>
    </row>
    <row r="175" spans="4:22" s="408" customFormat="1" x14ac:dyDescent="0.35">
      <c r="D175" s="690"/>
      <c r="E175" s="683"/>
      <c r="F175" s="683"/>
      <c r="G175" s="683"/>
      <c r="H175" s="683"/>
      <c r="I175" s="683"/>
      <c r="J175" s="683"/>
      <c r="K175" s="683"/>
      <c r="L175" s="656"/>
      <c r="M175" s="656"/>
      <c r="N175" s="656"/>
      <c r="O175" s="656"/>
      <c r="P175" s="656"/>
      <c r="Q175" s="656"/>
      <c r="R175" s="656"/>
      <c r="S175" s="656"/>
      <c r="T175" s="656"/>
      <c r="U175" s="656"/>
      <c r="V175" s="683"/>
    </row>
    <row r="176" spans="4:22" s="408" customFormat="1" x14ac:dyDescent="0.35">
      <c r="D176" s="690"/>
      <c r="E176" s="683"/>
      <c r="F176" s="683"/>
      <c r="G176" s="683"/>
      <c r="H176" s="683"/>
      <c r="I176" s="683"/>
      <c r="J176" s="683"/>
      <c r="K176" s="683"/>
      <c r="L176" s="656"/>
      <c r="M176" s="656"/>
      <c r="N176" s="656"/>
      <c r="O176" s="656"/>
      <c r="P176" s="656"/>
      <c r="Q176" s="656"/>
      <c r="R176" s="656"/>
      <c r="S176" s="656"/>
      <c r="T176" s="656"/>
      <c r="U176" s="656"/>
      <c r="V176" s="683"/>
    </row>
    <row r="177" spans="4:22" s="408" customFormat="1" x14ac:dyDescent="0.35">
      <c r="D177" s="690"/>
      <c r="E177" s="683"/>
      <c r="F177" s="683"/>
      <c r="G177" s="683"/>
      <c r="H177" s="683"/>
      <c r="I177" s="683"/>
      <c r="J177" s="683"/>
      <c r="K177" s="683"/>
      <c r="L177" s="656"/>
      <c r="M177" s="656"/>
      <c r="N177" s="656"/>
      <c r="O177" s="656"/>
      <c r="P177" s="656"/>
      <c r="Q177" s="656"/>
      <c r="R177" s="656"/>
      <c r="S177" s="656"/>
      <c r="T177" s="656"/>
      <c r="U177" s="656"/>
      <c r="V177" s="683"/>
    </row>
    <row r="178" spans="4:22" s="408" customFormat="1" x14ac:dyDescent="0.35">
      <c r="D178" s="690"/>
      <c r="E178" s="683"/>
      <c r="F178" s="683"/>
      <c r="G178" s="683"/>
      <c r="H178" s="683"/>
      <c r="I178" s="683"/>
      <c r="J178" s="683"/>
      <c r="K178" s="683"/>
      <c r="L178" s="656"/>
      <c r="M178" s="656"/>
      <c r="N178" s="656"/>
      <c r="O178" s="656"/>
      <c r="P178" s="656"/>
      <c r="Q178" s="656"/>
      <c r="R178" s="656"/>
      <c r="S178" s="656"/>
      <c r="T178" s="656"/>
      <c r="U178" s="656"/>
      <c r="V178" s="683"/>
    </row>
    <row r="179" spans="4:22" s="408" customFormat="1" x14ac:dyDescent="0.35">
      <c r="D179" s="690"/>
      <c r="E179" s="683"/>
      <c r="F179" s="683"/>
      <c r="G179" s="683"/>
      <c r="H179" s="683"/>
      <c r="I179" s="683"/>
      <c r="J179" s="683"/>
      <c r="K179" s="683"/>
      <c r="L179" s="656"/>
      <c r="M179" s="656"/>
      <c r="N179" s="656"/>
      <c r="O179" s="656"/>
      <c r="P179" s="656"/>
      <c r="Q179" s="656"/>
      <c r="R179" s="656"/>
      <c r="S179" s="656"/>
      <c r="T179" s="656"/>
      <c r="U179" s="656"/>
      <c r="V179" s="683"/>
    </row>
    <row r="180" spans="4:22" s="408" customFormat="1" x14ac:dyDescent="0.35">
      <c r="D180" s="690"/>
      <c r="E180" s="683"/>
      <c r="F180" s="683"/>
      <c r="G180" s="683"/>
      <c r="H180" s="683"/>
      <c r="I180" s="683"/>
      <c r="J180" s="683"/>
      <c r="K180" s="683"/>
      <c r="L180" s="656"/>
      <c r="M180" s="656"/>
      <c r="N180" s="656"/>
      <c r="O180" s="656"/>
      <c r="P180" s="656"/>
      <c r="Q180" s="656"/>
      <c r="R180" s="656"/>
      <c r="S180" s="656"/>
      <c r="T180" s="656"/>
      <c r="U180" s="656"/>
      <c r="V180" s="683"/>
    </row>
    <row r="181" spans="4:22" s="408" customFormat="1" x14ac:dyDescent="0.35">
      <c r="D181" s="690"/>
      <c r="E181" s="683"/>
      <c r="F181" s="683"/>
      <c r="G181" s="683"/>
      <c r="H181" s="683"/>
      <c r="I181" s="683"/>
      <c r="J181" s="683"/>
      <c r="K181" s="683"/>
      <c r="L181" s="656"/>
      <c r="M181" s="656"/>
      <c r="N181" s="656"/>
      <c r="O181" s="656"/>
      <c r="P181" s="656"/>
      <c r="Q181" s="656"/>
      <c r="R181" s="656"/>
      <c r="S181" s="656"/>
      <c r="T181" s="656"/>
      <c r="U181" s="656"/>
      <c r="V181" s="683"/>
    </row>
    <row r="182" spans="4:22" s="408" customFormat="1" x14ac:dyDescent="0.35">
      <c r="D182" s="690"/>
      <c r="E182" s="683"/>
      <c r="F182" s="683"/>
      <c r="G182" s="683"/>
      <c r="H182" s="683"/>
      <c r="I182" s="683"/>
      <c r="J182" s="683"/>
      <c r="K182" s="683"/>
      <c r="L182" s="656"/>
      <c r="M182" s="656"/>
      <c r="N182" s="656"/>
      <c r="O182" s="656"/>
      <c r="P182" s="656"/>
      <c r="Q182" s="656"/>
      <c r="R182" s="656"/>
      <c r="S182" s="656"/>
      <c r="T182" s="656"/>
      <c r="U182" s="656"/>
      <c r="V182" s="683"/>
    </row>
    <row r="183" spans="4:22" s="408" customFormat="1" x14ac:dyDescent="0.35">
      <c r="D183" s="690"/>
      <c r="E183" s="683"/>
      <c r="F183" s="683"/>
      <c r="G183" s="683"/>
      <c r="H183" s="683"/>
      <c r="I183" s="683"/>
      <c r="J183" s="683"/>
      <c r="K183" s="683"/>
      <c r="L183" s="656"/>
      <c r="M183" s="656"/>
      <c r="N183" s="656"/>
      <c r="O183" s="656"/>
      <c r="P183" s="656"/>
      <c r="Q183" s="656"/>
      <c r="R183" s="656"/>
      <c r="S183" s="656"/>
      <c r="T183" s="656"/>
      <c r="U183" s="656"/>
      <c r="V183" s="683"/>
    </row>
    <row r="184" spans="4:22" s="408" customFormat="1" x14ac:dyDescent="0.35">
      <c r="D184" s="690"/>
      <c r="E184" s="683"/>
      <c r="F184" s="683"/>
      <c r="G184" s="683"/>
      <c r="H184" s="683"/>
      <c r="I184" s="683"/>
      <c r="J184" s="683"/>
      <c r="K184" s="683"/>
      <c r="L184" s="656"/>
      <c r="M184" s="656"/>
      <c r="N184" s="656"/>
      <c r="O184" s="656"/>
      <c r="P184" s="656"/>
      <c r="Q184" s="656"/>
      <c r="R184" s="656"/>
      <c r="S184" s="656"/>
      <c r="T184" s="656"/>
      <c r="U184" s="656"/>
      <c r="V184" s="683"/>
    </row>
    <row r="185" spans="4:22" s="408" customFormat="1" x14ac:dyDescent="0.35">
      <c r="D185" s="690"/>
      <c r="E185" s="683"/>
      <c r="F185" s="683"/>
      <c r="G185" s="683"/>
      <c r="H185" s="683"/>
      <c r="I185" s="683"/>
      <c r="J185" s="683"/>
      <c r="K185" s="683"/>
      <c r="L185" s="656"/>
      <c r="M185" s="656"/>
      <c r="N185" s="656"/>
      <c r="O185" s="656"/>
      <c r="P185" s="656"/>
      <c r="Q185" s="656"/>
      <c r="R185" s="656"/>
      <c r="S185" s="656"/>
      <c r="T185" s="656"/>
      <c r="U185" s="656"/>
      <c r="V185" s="683"/>
    </row>
    <row r="186" spans="4:22" s="408" customFormat="1" x14ac:dyDescent="0.35">
      <c r="D186" s="690"/>
      <c r="E186" s="683"/>
      <c r="F186" s="683"/>
      <c r="G186" s="683"/>
      <c r="H186" s="683"/>
      <c r="I186" s="683"/>
      <c r="J186" s="683"/>
      <c r="K186" s="683"/>
      <c r="L186" s="656"/>
      <c r="M186" s="656"/>
      <c r="N186" s="656"/>
      <c r="O186" s="656"/>
      <c r="P186" s="656"/>
      <c r="Q186" s="656"/>
      <c r="R186" s="656"/>
      <c r="S186" s="656"/>
      <c r="T186" s="656"/>
      <c r="U186" s="656"/>
      <c r="V186" s="683"/>
    </row>
    <row r="187" spans="4:22" s="408" customFormat="1" x14ac:dyDescent="0.35">
      <c r="D187" s="690"/>
      <c r="E187" s="683"/>
      <c r="F187" s="683"/>
      <c r="G187" s="683"/>
      <c r="H187" s="683"/>
      <c r="I187" s="683"/>
      <c r="J187" s="683"/>
      <c r="K187" s="683"/>
      <c r="L187" s="656"/>
      <c r="M187" s="656"/>
      <c r="N187" s="656"/>
      <c r="O187" s="656"/>
      <c r="P187" s="656"/>
      <c r="Q187" s="656"/>
      <c r="R187" s="656"/>
      <c r="S187" s="656"/>
      <c r="T187" s="656"/>
      <c r="U187" s="656"/>
      <c r="V187" s="683"/>
    </row>
    <row r="188" spans="4:22" s="408" customFormat="1" x14ac:dyDescent="0.35">
      <c r="D188" s="690"/>
      <c r="E188" s="683"/>
      <c r="F188" s="683"/>
      <c r="G188" s="683"/>
      <c r="H188" s="683"/>
      <c r="I188" s="683"/>
      <c r="J188" s="683"/>
      <c r="K188" s="683"/>
      <c r="L188" s="656"/>
      <c r="M188" s="656"/>
      <c r="N188" s="656"/>
      <c r="O188" s="656"/>
      <c r="P188" s="656"/>
      <c r="Q188" s="656"/>
      <c r="R188" s="656"/>
      <c r="S188" s="656"/>
      <c r="T188" s="656"/>
      <c r="U188" s="656"/>
      <c r="V188" s="683"/>
    </row>
  </sheetData>
  <sheetProtection algorithmName="SHA-512" hashValue="g62sPXYJh8HWz17zuy90BjLDPsWpkJvTPohnJb2EWEia1KHFXpcvHM3CVaikFgzNBPDg3NqEA+Ne610/VCSYMA==" saltValue="Ed80elfDZBvIt/G+gYNOdg==" spinCount="100000" sheet="1" objects="1" scenarios="1"/>
  <mergeCells count="19">
    <mergeCell ref="D63:K63"/>
    <mergeCell ref="D59:K59"/>
    <mergeCell ref="D61:K61"/>
    <mergeCell ref="D29:K29"/>
    <mergeCell ref="D53:H53"/>
    <mergeCell ref="D36:K36"/>
    <mergeCell ref="D30:K30"/>
    <mergeCell ref="D32:K32"/>
    <mergeCell ref="D51:H51"/>
    <mergeCell ref="D45:K45"/>
    <mergeCell ref="D44:K44"/>
    <mergeCell ref="D42:K42"/>
    <mergeCell ref="D43:K43"/>
    <mergeCell ref="D33:K33"/>
    <mergeCell ref="D23:K23"/>
    <mergeCell ref="D24:K24"/>
    <mergeCell ref="D27:K27"/>
    <mergeCell ref="D28:K28"/>
    <mergeCell ref="D25:K25"/>
  </mergeCells>
  <conditionalFormatting sqref="D23:D25">
    <cfRule type="containsText" dxfId="20" priority="16" stopIfTrue="1" operator="containsText" text="FAIL">
      <formula>NOT(ISERROR(SEARCH("FAIL",D23)))</formula>
    </cfRule>
  </conditionalFormatting>
  <conditionalFormatting sqref="D27:D30">
    <cfRule type="containsText" dxfId="19" priority="177" stopIfTrue="1" operator="containsText" text="FAIL">
      <formula>NOT(ISERROR(SEARCH("FAIL",D27)))</formula>
    </cfRule>
  </conditionalFormatting>
  <conditionalFormatting sqref="D32:D33">
    <cfRule type="containsText" dxfId="18" priority="162" stopIfTrue="1" operator="containsText" text="FAIL">
      <formula>NOT(ISERROR(SEARCH("FAIL",D32)))</formula>
    </cfRule>
  </conditionalFormatting>
  <conditionalFormatting sqref="D36">
    <cfRule type="containsText" dxfId="17" priority="11" stopIfTrue="1" operator="containsText" text="FAIL">
      <formula>NOT(ISERROR(SEARCH("FAIL",D36)))</formula>
    </cfRule>
  </conditionalFormatting>
  <conditionalFormatting sqref="D42:D46">
    <cfRule type="containsText" dxfId="16" priority="17" stopIfTrue="1" operator="containsText" text="FAIL">
      <formula>NOT(ISERROR(SEARCH("FAIL",D42)))</formula>
    </cfRule>
  </conditionalFormatting>
  <conditionalFormatting sqref="D50:D55">
    <cfRule type="containsText" dxfId="15" priority="14" stopIfTrue="1" operator="containsText" text="FAIL">
      <formula>NOT(ISERROR(SEARCH("FAIL",D50)))</formula>
    </cfRule>
  </conditionalFormatting>
  <conditionalFormatting sqref="D59">
    <cfRule type="containsText" dxfId="14" priority="87" stopIfTrue="1" operator="containsText" text="FAIL">
      <formula>NOT(ISERROR(SEARCH("FAIL",D59)))</formula>
    </cfRule>
  </conditionalFormatting>
  <conditionalFormatting sqref="D61">
    <cfRule type="containsText" dxfId="13" priority="84" stopIfTrue="1" operator="containsText" text="FAIL">
      <formula>NOT(ISERROR(SEARCH("FAIL",D61)))</formula>
    </cfRule>
  </conditionalFormatting>
  <conditionalFormatting sqref="D63">
    <cfRule type="containsText" dxfId="12" priority="9" stopIfTrue="1" operator="containsText" text="FAIL">
      <formula>NOT(ISERROR(SEARCH("FAIL",D63)))</formula>
    </cfRule>
  </conditionalFormatting>
  <conditionalFormatting sqref="D62:G62">
    <cfRule type="containsText" dxfId="11" priority="38" stopIfTrue="1" operator="containsText" text="FAIL">
      <formula>NOT(ISERROR(SEARCH("FAIL",D62)))</formula>
    </cfRule>
  </conditionalFormatting>
  <conditionalFormatting sqref="D7:K22">
    <cfRule type="containsText" dxfId="10" priority="21" stopIfTrue="1" operator="containsText" text="FAIL">
      <formula>NOT(ISERROR(SEARCH("FAIL",D7)))</formula>
    </cfRule>
  </conditionalFormatting>
  <conditionalFormatting sqref="D26:K26 D37:K41">
    <cfRule type="containsText" dxfId="9" priority="110" stopIfTrue="1" operator="containsText" text="FAIL">
      <formula>NOT(ISERROR(SEARCH("FAIL",D26)))</formula>
    </cfRule>
  </conditionalFormatting>
  <conditionalFormatting sqref="D31:K31">
    <cfRule type="containsText" dxfId="8" priority="208" stopIfTrue="1" operator="containsText" text="FAIL">
      <formula>NOT(ISERROR(SEARCH("FAIL",D31)))</formula>
    </cfRule>
  </conditionalFormatting>
  <conditionalFormatting sqref="D34:K35">
    <cfRule type="containsText" dxfId="7" priority="1" stopIfTrue="1" operator="containsText" text="FAIL">
      <formula>NOT(ISERROR(SEARCH("FAIL",D34)))</formula>
    </cfRule>
  </conditionalFormatting>
  <conditionalFormatting sqref="D58:K58">
    <cfRule type="containsText" dxfId="6" priority="96" stopIfTrue="1" operator="containsText" text="FAIL">
      <formula>NOT(ISERROR(SEARCH("FAIL",D58)))</formula>
    </cfRule>
  </conditionalFormatting>
  <conditionalFormatting sqref="D60:K60">
    <cfRule type="containsText" dxfId="5" priority="88" stopIfTrue="1" operator="containsText" text="FAIL">
      <formula>NOT(ISERROR(SEARCH("FAIL",D60)))</formula>
    </cfRule>
  </conditionalFormatting>
  <conditionalFormatting sqref="E50:I50">
    <cfRule type="containsText" dxfId="4" priority="55" stopIfTrue="1" operator="containsText" text="FAIL">
      <formula>NOT(ISERROR(SEARCH("FAIL",E50)))</formula>
    </cfRule>
  </conditionalFormatting>
  <conditionalFormatting sqref="E52:I52">
    <cfRule type="containsText" dxfId="3" priority="49" stopIfTrue="1" operator="containsText" text="FAIL">
      <formula>NOT(ISERROR(SEARCH("FAIL",E52)))</formula>
    </cfRule>
  </conditionalFormatting>
  <conditionalFormatting sqref="E54:I54">
    <cfRule type="containsText" dxfId="2" priority="5" stopIfTrue="1" operator="containsText" text="FAIL">
      <formula>NOT(ISERROR(SEARCH("FAIL",E54)))</formula>
    </cfRule>
  </conditionalFormatting>
  <conditionalFormatting sqref="H62:K62">
    <cfRule type="containsText" dxfId="1" priority="34" stopIfTrue="1" operator="containsText" text="Alert">
      <formula>NOT(ISERROR(SEARCH("Alert",H62)))</formula>
    </cfRule>
  </conditionalFormatting>
  <conditionalFormatting sqref="J50:K54">
    <cfRule type="containsText" dxfId="0" priority="15" stopIfTrue="1" operator="containsText" text="FAIL">
      <formula>NOT(ISERROR(SEARCH("FAIL",J50)))</formula>
    </cfRule>
  </conditionalFormatting>
  <hyperlinks>
    <hyperlink ref="B65" r:id="rId1" xr:uid="{00000000-0004-0000-0600-000000000000}"/>
  </hyperlinks>
  <pageMargins left="0.23622047244094491" right="0.23622047244094491" top="0.74803149606299213" bottom="0.74803149606299213" header="0.31496062992125984" footer="0.31496062992125984"/>
  <pageSetup paperSize="9" scale="18" orientation="landscape" r:id="rId2"/>
  <headerFooter>
    <oddHeader>&amp;R&amp;"Arial,Bold"&amp;12Medr/2025/04: Annex B1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'Input sheet'!$G$65:$G$66</xm:f>
          </x14:formula1>
          <xm:sqref>I51 I53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86"/>
  <sheetViews>
    <sheetView workbookViewId="0">
      <selection activeCell="G38" sqref="G38"/>
    </sheetView>
  </sheetViews>
  <sheetFormatPr defaultColWidth="9.1796875" defaultRowHeight="15.5" x14ac:dyDescent="0.35"/>
  <cols>
    <col min="1" max="1" width="35.7265625" style="79" customWidth="1"/>
    <col min="2" max="2" width="22.54296875" style="133" customWidth="1"/>
    <col min="3" max="3" width="17.453125" style="133" customWidth="1"/>
    <col min="4" max="4" width="43.26953125" style="133" customWidth="1"/>
    <col min="5" max="5" width="9.1796875" style="79"/>
    <col min="6" max="6" width="18.7265625" style="79" customWidth="1"/>
    <col min="7" max="7" width="21.26953125" style="133" bestFit="1" customWidth="1"/>
    <col min="8" max="8" width="4.453125" style="79" customWidth="1"/>
    <col min="9" max="9" width="35.1796875" style="79" bestFit="1" customWidth="1"/>
    <col min="10" max="10" width="9.1796875" style="79"/>
    <col min="11" max="11" width="12.453125" style="79" customWidth="1"/>
    <col min="12" max="12" width="10.1796875" style="79" bestFit="1" customWidth="1"/>
    <col min="13" max="13" width="11.453125" style="79" customWidth="1"/>
    <col min="14" max="14" width="11.7265625" style="79" customWidth="1"/>
    <col min="15" max="15" width="11.26953125" style="79" customWidth="1"/>
    <col min="16" max="16" width="10.81640625" style="79" customWidth="1"/>
    <col min="17" max="16384" width="9.1796875" style="79"/>
  </cols>
  <sheetData>
    <row r="1" spans="1:13" x14ac:dyDescent="0.35">
      <c r="A1" s="131" t="s">
        <v>784</v>
      </c>
      <c r="B1" s="458" t="s">
        <v>785</v>
      </c>
      <c r="C1" s="458"/>
    </row>
    <row r="3" spans="1:13" x14ac:dyDescent="0.35">
      <c r="A3" s="177" t="s">
        <v>786</v>
      </c>
      <c r="B3" s="185"/>
    </row>
    <row r="4" spans="1:13" x14ac:dyDescent="0.35">
      <c r="A4" s="179" t="s">
        <v>787</v>
      </c>
      <c r="B4" s="457" t="s">
        <v>788</v>
      </c>
      <c r="C4" s="483"/>
      <c r="F4" s="177" t="s">
        <v>789</v>
      </c>
      <c r="G4" s="190"/>
      <c r="H4" s="191"/>
      <c r="I4" s="191"/>
      <c r="J4" s="184"/>
      <c r="K4" s="191" t="s">
        <v>790</v>
      </c>
      <c r="L4" s="191"/>
      <c r="M4" s="192"/>
    </row>
    <row r="5" spans="1:13" x14ac:dyDescent="0.35">
      <c r="A5" s="179" t="s">
        <v>791</v>
      </c>
      <c r="B5" s="457" t="s">
        <v>792</v>
      </c>
      <c r="C5" s="483"/>
      <c r="F5" s="179"/>
      <c r="J5" s="179"/>
      <c r="M5" s="193"/>
    </row>
    <row r="6" spans="1:13" x14ac:dyDescent="0.35">
      <c r="A6" s="179"/>
      <c r="B6" s="181"/>
      <c r="F6" s="179" t="s">
        <v>793</v>
      </c>
      <c r="G6" s="173" t="s">
        <v>435</v>
      </c>
      <c r="I6" s="173" t="s">
        <v>435</v>
      </c>
      <c r="J6" s="179"/>
      <c r="K6" s="79" t="s">
        <v>794</v>
      </c>
      <c r="L6" s="173" t="s">
        <v>435</v>
      </c>
      <c r="M6" s="193"/>
    </row>
    <row r="7" spans="1:13" x14ac:dyDescent="0.35">
      <c r="A7" s="179" t="s">
        <v>795</v>
      </c>
      <c r="B7" s="457" t="s">
        <v>796</v>
      </c>
      <c r="C7" s="483"/>
      <c r="E7" s="132"/>
      <c r="F7" s="179"/>
      <c r="G7" s="133" t="s">
        <v>82</v>
      </c>
      <c r="I7" s="133" t="s">
        <v>84</v>
      </c>
      <c r="J7" s="179"/>
      <c r="L7" s="79" t="s">
        <v>797</v>
      </c>
      <c r="M7" s="193"/>
    </row>
    <row r="8" spans="1:13" x14ac:dyDescent="0.35">
      <c r="A8" s="179"/>
      <c r="B8" s="181"/>
      <c r="E8" s="132"/>
      <c r="F8" s="179"/>
      <c r="G8" s="133" t="s">
        <v>97</v>
      </c>
      <c r="I8" s="133" t="s">
        <v>86</v>
      </c>
      <c r="J8" s="179"/>
      <c r="L8" s="79" t="s">
        <v>798</v>
      </c>
      <c r="M8" s="193"/>
    </row>
    <row r="9" spans="1:13" x14ac:dyDescent="0.35">
      <c r="A9" s="179"/>
      <c r="B9" s="181"/>
      <c r="E9" s="132"/>
      <c r="F9" s="179"/>
      <c r="I9" s="133" t="s">
        <v>88</v>
      </c>
      <c r="J9" s="179"/>
      <c r="L9" s="79" t="s">
        <v>799</v>
      </c>
      <c r="M9" s="193"/>
    </row>
    <row r="10" spans="1:13" x14ac:dyDescent="0.35">
      <c r="A10" s="179" t="s">
        <v>800</v>
      </c>
      <c r="B10" s="457" t="s">
        <v>801</v>
      </c>
      <c r="C10" s="483"/>
      <c r="E10" s="132"/>
      <c r="F10" s="179"/>
      <c r="I10" s="133" t="s">
        <v>90</v>
      </c>
      <c r="J10" s="179"/>
      <c r="L10" s="79" t="s">
        <v>802</v>
      </c>
      <c r="M10" s="193"/>
    </row>
    <row r="11" spans="1:13" x14ac:dyDescent="0.35">
      <c r="A11" s="179" t="s">
        <v>803</v>
      </c>
      <c r="B11" s="457" t="s">
        <v>804</v>
      </c>
      <c r="C11" s="483"/>
      <c r="E11" s="132"/>
      <c r="F11" s="179"/>
      <c r="I11" s="133" t="s">
        <v>92</v>
      </c>
      <c r="J11" s="179"/>
      <c r="L11" s="79" t="s">
        <v>805</v>
      </c>
      <c r="M11" s="193"/>
    </row>
    <row r="12" spans="1:13" x14ac:dyDescent="0.35">
      <c r="A12" s="179" t="s">
        <v>806</v>
      </c>
      <c r="B12" s="457" t="s">
        <v>807</v>
      </c>
      <c r="C12" s="483"/>
      <c r="F12" s="179"/>
      <c r="I12" s="133" t="s">
        <v>94</v>
      </c>
      <c r="J12" s="179"/>
      <c r="L12" s="79" t="s">
        <v>808</v>
      </c>
      <c r="M12" s="193"/>
    </row>
    <row r="13" spans="1:13" x14ac:dyDescent="0.35">
      <c r="A13" s="179" t="s">
        <v>809</v>
      </c>
      <c r="B13" s="457" t="s">
        <v>810</v>
      </c>
      <c r="C13" s="483"/>
      <c r="F13" s="179"/>
      <c r="I13" s="133" t="s">
        <v>99</v>
      </c>
      <c r="J13" s="179"/>
      <c r="L13" s="79" t="s">
        <v>811</v>
      </c>
      <c r="M13" s="193"/>
    </row>
    <row r="14" spans="1:13" x14ac:dyDescent="0.35">
      <c r="A14" s="179" t="s">
        <v>812</v>
      </c>
      <c r="B14" s="457" t="s">
        <v>813</v>
      </c>
      <c r="C14" s="483"/>
      <c r="F14" s="179"/>
      <c r="I14" s="133" t="s">
        <v>814</v>
      </c>
      <c r="J14" s="179"/>
      <c r="L14" s="79" t="s">
        <v>815</v>
      </c>
      <c r="M14" s="193"/>
    </row>
    <row r="15" spans="1:13" x14ac:dyDescent="0.35">
      <c r="A15" s="179" t="s">
        <v>816</v>
      </c>
      <c r="B15" s="457" t="s">
        <v>817</v>
      </c>
      <c r="C15" s="483"/>
      <c r="F15" s="179"/>
      <c r="I15" s="133" t="s">
        <v>103</v>
      </c>
      <c r="J15" s="179"/>
      <c r="L15" s="79" t="s">
        <v>818</v>
      </c>
      <c r="M15" s="193"/>
    </row>
    <row r="16" spans="1:13" x14ac:dyDescent="0.35">
      <c r="A16" s="179" t="s">
        <v>819</v>
      </c>
      <c r="B16" s="457" t="s">
        <v>820</v>
      </c>
      <c r="C16" s="483"/>
      <c r="F16" s="179"/>
      <c r="I16" s="133" t="s">
        <v>821</v>
      </c>
      <c r="J16" s="179"/>
      <c r="L16" s="79" t="s">
        <v>822</v>
      </c>
      <c r="M16" s="193"/>
    </row>
    <row r="17" spans="1:16" x14ac:dyDescent="0.35">
      <c r="A17" s="179"/>
      <c r="B17" s="181"/>
      <c r="F17" s="179"/>
      <c r="I17" s="133" t="s">
        <v>823</v>
      </c>
      <c r="J17" s="179"/>
      <c r="L17" s="79" t="s">
        <v>824</v>
      </c>
      <c r="M17" s="193"/>
    </row>
    <row r="18" spans="1:16" x14ac:dyDescent="0.35">
      <c r="A18" s="179" t="s">
        <v>825</v>
      </c>
      <c r="B18" s="456" t="s">
        <v>826</v>
      </c>
      <c r="C18" s="484"/>
      <c r="F18" s="179"/>
      <c r="I18" s="133" t="s">
        <v>827</v>
      </c>
      <c r="J18" s="179"/>
      <c r="L18" s="79" t="s">
        <v>828</v>
      </c>
      <c r="M18" s="193"/>
    </row>
    <row r="19" spans="1:16" x14ac:dyDescent="0.35">
      <c r="A19" s="182"/>
      <c r="B19" s="183"/>
      <c r="F19" s="179"/>
      <c r="I19" s="133"/>
      <c r="J19" s="179"/>
      <c r="M19" s="193"/>
    </row>
    <row r="20" spans="1:16" x14ac:dyDescent="0.35">
      <c r="F20" s="179"/>
      <c r="J20" s="179"/>
      <c r="M20" s="193"/>
    </row>
    <row r="21" spans="1:16" x14ac:dyDescent="0.35">
      <c r="A21" s="184"/>
      <c r="B21" s="185"/>
      <c r="C21" s="133" t="s">
        <v>829</v>
      </c>
      <c r="D21" s="133" t="s">
        <v>830</v>
      </c>
      <c r="F21" s="179" t="s">
        <v>831</v>
      </c>
      <c r="G21" s="173" t="s">
        <v>435</v>
      </c>
      <c r="J21" s="179"/>
      <c r="M21" s="193"/>
    </row>
    <row r="22" spans="1:16" x14ac:dyDescent="0.35">
      <c r="A22" s="186" t="s">
        <v>832</v>
      </c>
      <c r="B22" s="187"/>
      <c r="C22" s="694"/>
      <c r="D22" s="158" t="s">
        <v>833</v>
      </c>
      <c r="F22" s="179"/>
      <c r="G22" s="133" t="s">
        <v>834</v>
      </c>
      <c r="J22" s="179"/>
      <c r="M22" s="193"/>
    </row>
    <row r="23" spans="1:16" x14ac:dyDescent="0.35">
      <c r="A23" s="179" t="s">
        <v>835</v>
      </c>
      <c r="B23" s="188">
        <v>0.03</v>
      </c>
      <c r="C23" s="692">
        <f t="shared" ref="C23:C28" si="0">+M45</f>
        <v>1.2037912033941426E-2</v>
      </c>
      <c r="D23" s="697" t="s">
        <v>836</v>
      </c>
      <c r="F23" s="179"/>
      <c r="G23" s="133" t="s">
        <v>837</v>
      </c>
      <c r="J23" s="179"/>
      <c r="M23" s="193"/>
    </row>
    <row r="24" spans="1:16" x14ac:dyDescent="0.35">
      <c r="A24" s="179" t="s">
        <v>838</v>
      </c>
      <c r="B24" s="188">
        <v>0.05</v>
      </c>
      <c r="C24" s="692">
        <f t="shared" si="0"/>
        <v>2.5433440370639056E-2</v>
      </c>
      <c r="D24" s="697" t="s">
        <v>839</v>
      </c>
      <c r="F24" s="179"/>
      <c r="G24" s="133" t="s">
        <v>403</v>
      </c>
      <c r="J24" s="179"/>
      <c r="M24" s="193"/>
    </row>
    <row r="25" spans="1:16" x14ac:dyDescent="0.35">
      <c r="A25" s="179" t="s">
        <v>840</v>
      </c>
      <c r="B25" s="188">
        <v>0.05</v>
      </c>
      <c r="C25" s="692">
        <f t="shared" si="0"/>
        <v>7.2701887928118103E-2</v>
      </c>
      <c r="D25" s="697" t="s">
        <v>841</v>
      </c>
      <c r="F25" s="179"/>
      <c r="J25" s="179"/>
      <c r="M25" s="193"/>
    </row>
    <row r="26" spans="1:16" x14ac:dyDescent="0.35">
      <c r="A26" s="179" t="s">
        <v>842</v>
      </c>
      <c r="B26" s="187">
        <v>60</v>
      </c>
      <c r="C26" s="693">
        <f t="shared" si="0"/>
        <v>134.61455800898287</v>
      </c>
      <c r="D26" s="697" t="s">
        <v>843</v>
      </c>
    </row>
    <row r="27" spans="1:16" x14ac:dyDescent="0.35">
      <c r="A27" s="179" t="s">
        <v>844</v>
      </c>
      <c r="B27" s="188"/>
      <c r="C27" s="692">
        <f t="shared" si="0"/>
        <v>0.29318664081430856</v>
      </c>
      <c r="D27" s="697" t="s">
        <v>845</v>
      </c>
      <c r="F27" s="177" t="s">
        <v>846</v>
      </c>
      <c r="G27" s="190"/>
      <c r="H27" s="191"/>
      <c r="I27" s="192"/>
    </row>
    <row r="28" spans="1:16" x14ac:dyDescent="0.35">
      <c r="A28" s="179" t="s">
        <v>847</v>
      </c>
      <c r="B28" s="188"/>
      <c r="C28" s="692">
        <f t="shared" si="0"/>
        <v>0.52550410440605244</v>
      </c>
      <c r="D28" s="697" t="s">
        <v>848</v>
      </c>
      <c r="F28" s="179"/>
      <c r="I28" s="193"/>
    </row>
    <row r="29" spans="1:16" x14ac:dyDescent="0.35">
      <c r="A29" s="182"/>
      <c r="B29" s="189"/>
      <c r="C29" s="226"/>
      <c r="D29" s="226"/>
      <c r="F29" s="179" t="s">
        <v>439</v>
      </c>
      <c r="G29" s="74" t="s">
        <v>435</v>
      </c>
      <c r="I29" s="193"/>
      <c r="K29" s="521" t="s">
        <v>849</v>
      </c>
      <c r="L29" s="478"/>
    </row>
    <row r="30" spans="1:16" x14ac:dyDescent="0.35">
      <c r="B30" s="158"/>
      <c r="C30" s="158"/>
      <c r="D30" s="158"/>
      <c r="F30" s="179"/>
      <c r="G30" s="640" t="s">
        <v>850</v>
      </c>
      <c r="I30" s="193"/>
      <c r="K30" s="478"/>
      <c r="M30" s="481" t="s">
        <v>851</v>
      </c>
      <c r="N30" s="481" t="s">
        <v>852</v>
      </c>
      <c r="O30" s="481" t="s">
        <v>853</v>
      </c>
      <c r="P30" s="481" t="s">
        <v>854</v>
      </c>
    </row>
    <row r="31" spans="1:16" x14ac:dyDescent="0.35">
      <c r="A31" s="520" t="s">
        <v>855</v>
      </c>
      <c r="B31" s="178"/>
      <c r="C31" s="158"/>
      <c r="D31" s="158"/>
      <c r="F31" s="179"/>
      <c r="I31" s="193"/>
      <c r="K31" s="476" t="s">
        <v>82</v>
      </c>
      <c r="M31" s="695">
        <v>50067902</v>
      </c>
      <c r="N31" s="522">
        <v>49298258</v>
      </c>
      <c r="O31" s="477">
        <v>45287358</v>
      </c>
      <c r="P31" s="477">
        <v>42541163</v>
      </c>
    </row>
    <row r="32" spans="1:16" x14ac:dyDescent="0.35">
      <c r="A32" s="455">
        <v>0</v>
      </c>
      <c r="B32" s="193" t="s">
        <v>856</v>
      </c>
      <c r="C32" s="79"/>
      <c r="D32" s="173"/>
      <c r="F32" s="179"/>
      <c r="I32" s="193"/>
      <c r="K32" s="476" t="s">
        <v>857</v>
      </c>
      <c r="M32" s="695">
        <v>1273399</v>
      </c>
      <c r="N32" s="522">
        <v>2980301</v>
      </c>
      <c r="O32" s="477">
        <v>5342133</v>
      </c>
      <c r="P32" s="477">
        <v>5908377</v>
      </c>
    </row>
    <row r="33" spans="1:16" x14ac:dyDescent="0.35">
      <c r="A33" s="451">
        <v>0</v>
      </c>
      <c r="B33" s="193" t="s">
        <v>858</v>
      </c>
      <c r="C33" s="79"/>
      <c r="F33" s="179" t="s">
        <v>468</v>
      </c>
      <c r="G33" s="74" t="s">
        <v>435</v>
      </c>
      <c r="I33" s="193"/>
      <c r="K33" s="476" t="s">
        <v>859</v>
      </c>
      <c r="M33" s="695">
        <f>42170+59919+497535+71062</f>
        <v>670686</v>
      </c>
      <c r="N33" s="522">
        <f>489195+60818</f>
        <v>550013</v>
      </c>
      <c r="O33" s="477">
        <v>1267000</v>
      </c>
      <c r="P33" s="477">
        <v>1364473</v>
      </c>
    </row>
    <row r="34" spans="1:16" x14ac:dyDescent="0.35">
      <c r="A34" s="452">
        <v>46599</v>
      </c>
      <c r="B34" s="196" t="s">
        <v>860</v>
      </c>
      <c r="C34" s="79"/>
      <c r="F34" s="179"/>
      <c r="G34" s="640" t="s">
        <v>861</v>
      </c>
      <c r="I34" s="193"/>
      <c r="K34" s="476" t="s">
        <v>862</v>
      </c>
      <c r="M34" s="695">
        <f>6947105+10015018+28890</f>
        <v>16991013</v>
      </c>
      <c r="N34" s="522">
        <f>8258894+11270406-22827</f>
        <v>19506473</v>
      </c>
      <c r="O34" s="477">
        <v>19783897</v>
      </c>
      <c r="P34" s="477">
        <f>5498146+13260306</f>
        <v>18758452</v>
      </c>
    </row>
    <row r="35" spans="1:16" x14ac:dyDescent="0.35">
      <c r="B35" s="158"/>
      <c r="C35" s="158"/>
      <c r="F35" s="179"/>
      <c r="G35" s="640" t="s">
        <v>863</v>
      </c>
      <c r="I35" s="193"/>
      <c r="K35" s="476" t="s">
        <v>111</v>
      </c>
      <c r="M35" s="695">
        <v>40835007</v>
      </c>
      <c r="N35" s="522">
        <v>46457790</v>
      </c>
      <c r="O35" s="477">
        <v>46602408</v>
      </c>
      <c r="P35" s="477">
        <v>41041762</v>
      </c>
    </row>
    <row r="36" spans="1:16" x14ac:dyDescent="0.35">
      <c r="A36" s="177" t="s">
        <v>864</v>
      </c>
      <c r="B36" s="178"/>
      <c r="C36" s="158"/>
      <c r="D36" s="173"/>
      <c r="F36" s="179"/>
      <c r="I36" s="193"/>
      <c r="K36" s="476" t="s">
        <v>865</v>
      </c>
      <c r="M36" s="695">
        <v>3297650</v>
      </c>
      <c r="N36" s="522">
        <v>3151018</v>
      </c>
      <c r="O36" s="477">
        <v>2857906</v>
      </c>
      <c r="P36" s="477">
        <v>2903469</v>
      </c>
    </row>
    <row r="37" spans="1:16" x14ac:dyDescent="0.35">
      <c r="A37" s="179" t="s">
        <v>866</v>
      </c>
      <c r="B37" s="180" t="s">
        <v>435</v>
      </c>
      <c r="C37" s="173"/>
      <c r="F37" s="179" t="s">
        <v>867</v>
      </c>
      <c r="G37" s="74" t="s">
        <v>435</v>
      </c>
      <c r="I37" s="193"/>
      <c r="K37" s="476" t="s">
        <v>868</v>
      </c>
      <c r="M37" s="695">
        <v>710361</v>
      </c>
      <c r="N37" s="522">
        <v>870112</v>
      </c>
      <c r="O37" s="477">
        <v>526465</v>
      </c>
      <c r="P37" s="477">
        <v>788246</v>
      </c>
    </row>
    <row r="38" spans="1:16" x14ac:dyDescent="0.35">
      <c r="A38" s="179"/>
      <c r="B38" s="181" t="s">
        <v>869</v>
      </c>
      <c r="F38" s="179"/>
      <c r="G38" s="133" t="s">
        <v>870</v>
      </c>
      <c r="I38" s="193"/>
      <c r="K38" s="476" t="s">
        <v>871</v>
      </c>
      <c r="M38" s="695">
        <v>-8709008</v>
      </c>
      <c r="N38" s="522">
        <v>-1461784</v>
      </c>
      <c r="O38" s="477">
        <v>6891754</v>
      </c>
      <c r="P38" s="477">
        <v>511146</v>
      </c>
    </row>
    <row r="39" spans="1:16" x14ac:dyDescent="0.35">
      <c r="A39" s="179"/>
      <c r="B39" s="181"/>
      <c r="D39" s="173"/>
      <c r="F39" s="179"/>
      <c r="G39" s="181" t="s">
        <v>88</v>
      </c>
      <c r="I39" s="193"/>
      <c r="K39" s="476" t="s">
        <v>872</v>
      </c>
      <c r="M39" s="695">
        <v>176164</v>
      </c>
      <c r="N39" s="522">
        <v>88913</v>
      </c>
      <c r="O39" s="477">
        <v>74430</v>
      </c>
      <c r="P39" s="477">
        <v>95665</v>
      </c>
    </row>
    <row r="40" spans="1:16" x14ac:dyDescent="0.35">
      <c r="A40" s="179" t="s">
        <v>873</v>
      </c>
      <c r="B40" s="180" t="s">
        <v>435</v>
      </c>
      <c r="C40" s="173"/>
      <c r="F40" s="179"/>
      <c r="G40" s="133" t="s">
        <v>86</v>
      </c>
      <c r="I40" s="193"/>
      <c r="K40" s="476" t="s">
        <v>874</v>
      </c>
      <c r="M40" s="695">
        <v>776864</v>
      </c>
      <c r="N40" s="522">
        <v>975953</v>
      </c>
      <c r="O40" s="477">
        <v>866683</v>
      </c>
      <c r="P40" s="477">
        <v>1019081</v>
      </c>
    </row>
    <row r="41" spans="1:16" x14ac:dyDescent="0.35">
      <c r="A41" s="179"/>
      <c r="B41" s="181" t="s">
        <v>875</v>
      </c>
      <c r="F41" s="179"/>
      <c r="G41" s="133" t="s">
        <v>90</v>
      </c>
      <c r="I41" s="193"/>
      <c r="K41" s="476" t="s">
        <v>876</v>
      </c>
      <c r="M41" s="695">
        <v>291167</v>
      </c>
      <c r="N41" s="522">
        <v>213509</v>
      </c>
      <c r="O41" s="477">
        <v>171551</v>
      </c>
      <c r="P41" s="477">
        <v>159638</v>
      </c>
    </row>
    <row r="42" spans="1:16" x14ac:dyDescent="0.35">
      <c r="A42" s="179"/>
      <c r="B42" s="181"/>
      <c r="F42" s="179"/>
      <c r="I42" s="193"/>
      <c r="K42" s="476" t="s">
        <v>837</v>
      </c>
      <c r="M42" s="695">
        <f>361257+112861+13091975+1113147</f>
        <v>14679240</v>
      </c>
      <c r="N42" s="522">
        <f>22837+363470+123510+12182+13355896+1084911+139425</f>
        <v>15102231</v>
      </c>
      <c r="O42" s="477">
        <v>15314518</v>
      </c>
      <c r="P42" s="477">
        <v>16597137</v>
      </c>
    </row>
    <row r="43" spans="1:16" x14ac:dyDescent="0.35">
      <c r="A43" s="179" t="s">
        <v>877</v>
      </c>
      <c r="B43" s="180" t="s">
        <v>435</v>
      </c>
      <c r="C43" s="173"/>
      <c r="F43" s="179"/>
      <c r="I43" s="193"/>
      <c r="K43" s="476" t="s">
        <v>878</v>
      </c>
      <c r="M43" s="695">
        <v>26310888</v>
      </c>
      <c r="N43" s="522">
        <v>25205940</v>
      </c>
      <c r="O43" s="477">
        <v>23103781</v>
      </c>
      <c r="P43" s="477">
        <v>22527717</v>
      </c>
    </row>
    <row r="44" spans="1:16" x14ac:dyDescent="0.35">
      <c r="A44" s="179"/>
      <c r="B44" s="181" t="s">
        <v>879</v>
      </c>
      <c r="F44" s="179"/>
      <c r="I44" s="193"/>
      <c r="K44" s="476"/>
      <c r="P44" s="477"/>
    </row>
    <row r="45" spans="1:16" x14ac:dyDescent="0.35">
      <c r="A45" s="179"/>
      <c r="B45" s="181" t="s">
        <v>880</v>
      </c>
      <c r="F45" s="179" t="s">
        <v>881</v>
      </c>
      <c r="G45" s="74" t="s">
        <v>435</v>
      </c>
      <c r="I45" s="197" t="s">
        <v>435</v>
      </c>
      <c r="K45" s="476" t="s">
        <v>835</v>
      </c>
      <c r="M45" s="479">
        <f>(M32-M33)/M31</f>
        <v>1.2037912033941426E-2</v>
      </c>
      <c r="N45" s="479">
        <f>(N32-N33)/N31</f>
        <v>4.9297644553687882E-2</v>
      </c>
      <c r="O45" s="479">
        <f>(O32-O33)/O31</f>
        <v>8.998389793460683E-2</v>
      </c>
      <c r="P45" s="479">
        <f>(P32-P33)/P31</f>
        <v>0.10681193647667789</v>
      </c>
    </row>
    <row r="46" spans="1:16" x14ac:dyDescent="0.35">
      <c r="A46" s="179"/>
      <c r="B46" s="181" t="s">
        <v>882</v>
      </c>
      <c r="F46" s="179"/>
      <c r="G46" s="198" t="s">
        <v>883</v>
      </c>
      <c r="I46" s="199" t="s">
        <v>884</v>
      </c>
      <c r="K46" s="476" t="s">
        <v>838</v>
      </c>
      <c r="M46" s="479">
        <f>+M32/M31</f>
        <v>2.5433440370639056E-2</v>
      </c>
      <c r="N46" s="479">
        <f>+N32/N31</f>
        <v>6.0454489081541177E-2</v>
      </c>
      <c r="O46" s="479">
        <f>+O32/O31</f>
        <v>0.11796080045119876</v>
      </c>
      <c r="P46" s="479">
        <f>+P32/P31</f>
        <v>0.13888611836963649</v>
      </c>
    </row>
    <row r="47" spans="1:16" x14ac:dyDescent="0.35">
      <c r="A47" s="179"/>
      <c r="B47" s="181" t="s">
        <v>885</v>
      </c>
      <c r="F47" s="179"/>
      <c r="G47" s="198" t="s">
        <v>886</v>
      </c>
      <c r="I47" s="193"/>
      <c r="K47" s="476" t="s">
        <v>887</v>
      </c>
      <c r="M47" s="479">
        <f>+((M31-(M35-M36-M37-M38-M39)-M40-M41)/M31)</f>
        <v>7.2701887928118103E-2</v>
      </c>
      <c r="N47" s="479">
        <f>+((N31-(N35-N36-N37-N38-N39)-N40-N41)/N31)</f>
        <v>8.7209268124646508E-2</v>
      </c>
      <c r="O47" s="479">
        <f>+((O31-(O35-O36-O37-O38-O39)-O40-O41)/O31)</f>
        <v>0.17658948000455227</v>
      </c>
      <c r="P47" s="479">
        <f>+((P31-(P35-P36-P37-P38-P39)-P40-P41)/P31)</f>
        <v>0.10858208084250071</v>
      </c>
    </row>
    <row r="48" spans="1:16" x14ac:dyDescent="0.35">
      <c r="A48" s="179"/>
      <c r="B48" s="181" t="s">
        <v>888</v>
      </c>
      <c r="F48" s="179"/>
      <c r="G48" s="198"/>
      <c r="I48" s="193"/>
      <c r="K48" s="476" t="s">
        <v>889</v>
      </c>
      <c r="M48" s="477">
        <f>+M34/(M35-M36-M38-M39)*365</f>
        <v>134.61455800898287</v>
      </c>
      <c r="N48" s="477">
        <f>+N34/(N35-N36-N38-N39)*365</f>
        <v>159.35361535901259</v>
      </c>
      <c r="O48" s="477">
        <f>+O34/(O35-O36-O38-O39)*365</f>
        <v>196.34183393052396</v>
      </c>
      <c r="P48" s="477">
        <f>+P34/(P35-P36-P38-P39)*365</f>
        <v>182.42911324418259</v>
      </c>
    </row>
    <row r="49" spans="1:16" x14ac:dyDescent="0.35">
      <c r="A49" s="179"/>
      <c r="B49" s="181" t="s">
        <v>890</v>
      </c>
      <c r="F49" s="179"/>
      <c r="G49" s="198"/>
      <c r="I49" s="193"/>
      <c r="K49" s="476" t="s">
        <v>844</v>
      </c>
      <c r="M49" s="479">
        <f>+M42/M31</f>
        <v>0.29318664081430856</v>
      </c>
      <c r="N49" s="479">
        <f>+N42/N31</f>
        <v>0.30634411057688893</v>
      </c>
      <c r="O49" s="479">
        <f>+O42/O31</f>
        <v>0.33816320218989149</v>
      </c>
      <c r="P49" s="479">
        <f>+P42/P31</f>
        <v>0.39014300102702881</v>
      </c>
    </row>
    <row r="50" spans="1:16" x14ac:dyDescent="0.35">
      <c r="A50" s="179"/>
      <c r="B50" s="181" t="s">
        <v>891</v>
      </c>
      <c r="F50" s="179"/>
      <c r="G50" s="198"/>
      <c r="I50" s="193"/>
      <c r="K50" s="476" t="s">
        <v>847</v>
      </c>
      <c r="M50" s="479">
        <f>+M43/M31</f>
        <v>0.52550410440605244</v>
      </c>
      <c r="N50" s="479">
        <f>+N43/N31</f>
        <v>0.51129473986687324</v>
      </c>
      <c r="O50" s="479">
        <f>+O43/O31</f>
        <v>0.5101596123138824</v>
      </c>
      <c r="P50" s="479">
        <f>+P43/P31</f>
        <v>0.52955103742697396</v>
      </c>
    </row>
    <row r="51" spans="1:16" x14ac:dyDescent="0.35">
      <c r="A51" s="179"/>
      <c r="B51" s="181" t="s">
        <v>892</v>
      </c>
      <c r="F51" s="179"/>
      <c r="G51" s="198"/>
      <c r="I51" s="193"/>
    </row>
    <row r="52" spans="1:16" x14ac:dyDescent="0.35">
      <c r="A52" s="179"/>
      <c r="B52" s="181" t="s">
        <v>893</v>
      </c>
      <c r="D52" s="173"/>
      <c r="F52" s="179" t="s">
        <v>894</v>
      </c>
      <c r="G52" s="200" t="s">
        <v>895</v>
      </c>
      <c r="I52" s="201" t="s">
        <v>896</v>
      </c>
    </row>
    <row r="53" spans="1:16" x14ac:dyDescent="0.35">
      <c r="A53" s="179"/>
      <c r="B53" s="181" t="s">
        <v>897</v>
      </c>
      <c r="F53" s="179"/>
      <c r="G53" s="74" t="s">
        <v>435</v>
      </c>
      <c r="I53" s="197" t="s">
        <v>435</v>
      </c>
    </row>
    <row r="54" spans="1:16" x14ac:dyDescent="0.35">
      <c r="A54" s="179"/>
      <c r="B54" s="181" t="s">
        <v>898</v>
      </c>
      <c r="F54" s="179"/>
      <c r="G54" s="198" t="s">
        <v>899</v>
      </c>
      <c r="I54" s="199" t="s">
        <v>900</v>
      </c>
      <c r="K54" s="480" t="s">
        <v>901</v>
      </c>
    </row>
    <row r="55" spans="1:16" x14ac:dyDescent="0.35">
      <c r="A55" s="179"/>
      <c r="B55" s="181"/>
      <c r="F55" s="179"/>
      <c r="G55" s="198" t="s">
        <v>897</v>
      </c>
      <c r="I55" s="199" t="s">
        <v>902</v>
      </c>
      <c r="N55" s="79" t="s">
        <v>903</v>
      </c>
    </row>
    <row r="56" spans="1:16" x14ac:dyDescent="0.35">
      <c r="A56" s="179" t="s">
        <v>904</v>
      </c>
      <c r="B56" s="180" t="s">
        <v>435</v>
      </c>
      <c r="C56" s="173"/>
      <c r="F56" s="179"/>
      <c r="G56" s="198" t="s">
        <v>905</v>
      </c>
      <c r="I56" s="199" t="s">
        <v>906</v>
      </c>
      <c r="L56" s="479"/>
      <c r="N56" s="479">
        <v>3.6393903689579302E-2</v>
      </c>
    </row>
    <row r="57" spans="1:16" x14ac:dyDescent="0.35">
      <c r="A57" s="179"/>
      <c r="B57" s="181" t="s">
        <v>907</v>
      </c>
      <c r="F57" s="179"/>
      <c r="G57" s="198" t="s">
        <v>908</v>
      </c>
      <c r="H57" s="198"/>
      <c r="I57" s="193"/>
      <c r="L57" s="479"/>
      <c r="N57" s="479">
        <v>6.1136081864658472E-2</v>
      </c>
    </row>
    <row r="58" spans="1:16" x14ac:dyDescent="0.35">
      <c r="A58" s="179"/>
      <c r="B58" s="181" t="s">
        <v>909</v>
      </c>
      <c r="F58" s="179"/>
      <c r="G58" s="198" t="s">
        <v>910</v>
      </c>
      <c r="H58" s="198"/>
      <c r="I58" s="193"/>
      <c r="L58" s="479"/>
      <c r="N58" s="479">
        <v>0.14794115916875294</v>
      </c>
    </row>
    <row r="59" spans="1:16" x14ac:dyDescent="0.35">
      <c r="A59" s="179"/>
      <c r="B59" s="181" t="s">
        <v>911</v>
      </c>
      <c r="F59" s="179"/>
      <c r="G59" s="198" t="s">
        <v>912</v>
      </c>
      <c r="H59" s="74"/>
      <c r="I59" s="193"/>
      <c r="L59" s="477"/>
      <c r="N59" s="477">
        <v>171.09238385056423</v>
      </c>
    </row>
    <row r="60" spans="1:16" x14ac:dyDescent="0.35">
      <c r="A60" s="179"/>
      <c r="B60" s="181" t="s">
        <v>913</v>
      </c>
      <c r="F60" s="179"/>
      <c r="G60" s="198" t="s">
        <v>914</v>
      </c>
      <c r="H60" s="74"/>
      <c r="I60" s="193"/>
      <c r="L60" s="479"/>
      <c r="N60" s="479">
        <v>0.30320543049633625</v>
      </c>
    </row>
    <row r="61" spans="1:16" x14ac:dyDescent="0.35">
      <c r="A61" s="179"/>
      <c r="B61" s="181" t="s">
        <v>915</v>
      </c>
      <c r="F61" s="179"/>
      <c r="G61" s="198" t="s">
        <v>916</v>
      </c>
      <c r="H61" s="74"/>
      <c r="I61" s="193"/>
      <c r="L61" s="479"/>
      <c r="N61" s="479">
        <v>0.51229214746006702</v>
      </c>
    </row>
    <row r="62" spans="1:16" x14ac:dyDescent="0.35">
      <c r="A62" s="179"/>
      <c r="B62" s="181" t="s">
        <v>917</v>
      </c>
      <c r="F62" s="179"/>
      <c r="G62" s="198" t="s">
        <v>918</v>
      </c>
      <c r="H62" s="74"/>
      <c r="I62" s="193"/>
    </row>
    <row r="63" spans="1:16" x14ac:dyDescent="0.35">
      <c r="A63" s="179"/>
      <c r="B63" s="181" t="s">
        <v>919</v>
      </c>
      <c r="F63" s="179"/>
      <c r="G63" s="198"/>
      <c r="H63" s="74"/>
      <c r="I63" s="193"/>
      <c r="N63" s="79">
        <v>47699802</v>
      </c>
    </row>
    <row r="64" spans="1:16" x14ac:dyDescent="0.35">
      <c r="A64" s="179"/>
      <c r="B64" s="181" t="s">
        <v>920</v>
      </c>
      <c r="F64" s="179"/>
      <c r="I64" s="193"/>
      <c r="N64" s="79">
        <v>2916179</v>
      </c>
    </row>
    <row r="65" spans="1:14" x14ac:dyDescent="0.35">
      <c r="A65" s="179"/>
      <c r="B65" s="181" t="s">
        <v>921</v>
      </c>
      <c r="F65" s="179" t="s">
        <v>922</v>
      </c>
      <c r="G65" s="74" t="s">
        <v>435</v>
      </c>
      <c r="I65" s="193"/>
      <c r="N65" s="79">
        <v>1180197</v>
      </c>
    </row>
    <row r="66" spans="1:14" x14ac:dyDescent="0.35">
      <c r="A66" s="179"/>
      <c r="B66" s="181" t="s">
        <v>923</v>
      </c>
      <c r="F66" s="179" t="s">
        <v>924</v>
      </c>
      <c r="G66" s="198" t="s">
        <v>925</v>
      </c>
      <c r="I66" s="193"/>
      <c r="N66" s="79">
        <v>18887297</v>
      </c>
    </row>
    <row r="67" spans="1:14" x14ac:dyDescent="0.35">
      <c r="A67" s="179"/>
      <c r="B67" s="181" t="s">
        <v>926</v>
      </c>
      <c r="F67" s="179"/>
      <c r="I67" s="193"/>
      <c r="N67" s="79">
        <v>44896361</v>
      </c>
    </row>
    <row r="68" spans="1:14" x14ac:dyDescent="0.35">
      <c r="A68" s="179"/>
      <c r="B68" s="181" t="s">
        <v>927</v>
      </c>
      <c r="D68" s="173"/>
      <c r="F68" s="179"/>
      <c r="I68" s="193"/>
      <c r="N68" s="79">
        <v>3072636</v>
      </c>
    </row>
    <row r="69" spans="1:14" x14ac:dyDescent="0.35">
      <c r="A69" s="179"/>
      <c r="B69" s="181"/>
      <c r="F69" s="179" t="s">
        <v>928</v>
      </c>
      <c r="G69" s="74" t="s">
        <v>435</v>
      </c>
      <c r="I69" s="193"/>
      <c r="N69" s="79">
        <v>827769</v>
      </c>
    </row>
    <row r="70" spans="1:14" x14ac:dyDescent="0.35">
      <c r="A70" s="179" t="s">
        <v>929</v>
      </c>
      <c r="B70" s="180" t="s">
        <v>435</v>
      </c>
      <c r="C70" s="173"/>
      <c r="F70" s="179"/>
      <c r="G70" s="198" t="s">
        <v>930</v>
      </c>
      <c r="I70" s="193"/>
      <c r="N70" s="79">
        <v>1443159</v>
      </c>
    </row>
    <row r="71" spans="1:14" x14ac:dyDescent="0.35">
      <c r="A71" s="179"/>
      <c r="B71" s="181" t="s">
        <v>591</v>
      </c>
      <c r="F71" s="179"/>
      <c r="I71" s="193"/>
      <c r="N71" s="79">
        <v>87344</v>
      </c>
    </row>
    <row r="72" spans="1:14" x14ac:dyDescent="0.35">
      <c r="A72" s="179"/>
      <c r="B72" s="181" t="s">
        <v>594</v>
      </c>
      <c r="F72" s="179" t="s">
        <v>931</v>
      </c>
      <c r="G72" s="74" t="s">
        <v>435</v>
      </c>
      <c r="I72" s="193"/>
      <c r="N72" s="79">
        <v>969498</v>
      </c>
    </row>
    <row r="73" spans="1:14" x14ac:dyDescent="0.35">
      <c r="A73" s="179"/>
      <c r="B73" s="181"/>
      <c r="F73" s="179"/>
      <c r="G73" s="198" t="s">
        <v>932</v>
      </c>
      <c r="I73" s="193"/>
      <c r="N73" s="79">
        <v>208087</v>
      </c>
    </row>
    <row r="74" spans="1:14" x14ac:dyDescent="0.35">
      <c r="A74" s="179"/>
      <c r="B74" s="181"/>
      <c r="F74" s="179"/>
      <c r="G74" s="198"/>
      <c r="I74" s="193"/>
      <c r="N74" s="79">
        <v>14462839</v>
      </c>
    </row>
    <row r="75" spans="1:14" x14ac:dyDescent="0.35">
      <c r="A75" s="179"/>
      <c r="B75" s="181"/>
      <c r="F75" s="179" t="s">
        <v>933</v>
      </c>
      <c r="G75" s="198"/>
      <c r="I75" s="502" t="s">
        <v>895</v>
      </c>
      <c r="N75" s="79">
        <v>24436234</v>
      </c>
    </row>
    <row r="76" spans="1:14" x14ac:dyDescent="0.35">
      <c r="A76" s="179" t="s">
        <v>934</v>
      </c>
      <c r="B76" s="180" t="s">
        <v>435</v>
      </c>
      <c r="C76" s="173"/>
      <c r="F76" s="179"/>
      <c r="G76" s="74" t="s">
        <v>435</v>
      </c>
      <c r="I76" s="197" t="s">
        <v>435</v>
      </c>
    </row>
    <row r="77" spans="1:14" x14ac:dyDescent="0.35">
      <c r="A77" s="179"/>
      <c r="B77" s="181" t="s">
        <v>593</v>
      </c>
      <c r="F77" s="179"/>
      <c r="G77" s="198" t="s">
        <v>925</v>
      </c>
      <c r="I77" s="199" t="s">
        <v>870</v>
      </c>
    </row>
    <row r="78" spans="1:14" x14ac:dyDescent="0.35">
      <c r="A78" s="179"/>
      <c r="B78" s="181" t="s">
        <v>592</v>
      </c>
      <c r="F78" s="179"/>
      <c r="I78" s="199" t="s">
        <v>86</v>
      </c>
    </row>
    <row r="79" spans="1:14" x14ac:dyDescent="0.35">
      <c r="A79" s="179"/>
      <c r="B79" s="181" t="s">
        <v>595</v>
      </c>
      <c r="F79" s="179"/>
      <c r="I79" s="199" t="s">
        <v>88</v>
      </c>
    </row>
    <row r="80" spans="1:14" x14ac:dyDescent="0.35">
      <c r="A80" s="179"/>
      <c r="B80" s="181" t="s">
        <v>602</v>
      </c>
      <c r="F80" s="179"/>
      <c r="I80" s="199" t="s">
        <v>90</v>
      </c>
    </row>
    <row r="81" spans="1:9" x14ac:dyDescent="0.35">
      <c r="A81" s="179"/>
      <c r="B81" s="181" t="s">
        <v>603</v>
      </c>
      <c r="F81" s="179"/>
      <c r="I81" s="199" t="s">
        <v>99</v>
      </c>
    </row>
    <row r="82" spans="1:9" x14ac:dyDescent="0.35">
      <c r="A82" s="179"/>
      <c r="B82" s="181" t="s">
        <v>596</v>
      </c>
      <c r="F82" s="179"/>
      <c r="I82" s="199" t="s">
        <v>103</v>
      </c>
    </row>
    <row r="83" spans="1:9" x14ac:dyDescent="0.35">
      <c r="A83" s="179"/>
      <c r="B83" s="181" t="s">
        <v>604</v>
      </c>
      <c r="F83" s="179"/>
      <c r="I83" s="193"/>
    </row>
    <row r="84" spans="1:9" x14ac:dyDescent="0.35">
      <c r="A84" s="179"/>
      <c r="B84" s="181"/>
      <c r="F84" s="179"/>
      <c r="I84" s="193"/>
    </row>
    <row r="85" spans="1:9" x14ac:dyDescent="0.35">
      <c r="A85" s="182"/>
      <c r="B85" s="183"/>
      <c r="F85" s="179"/>
      <c r="I85" s="193"/>
    </row>
    <row r="86" spans="1:9" x14ac:dyDescent="0.35">
      <c r="F86" s="182"/>
      <c r="G86" s="194"/>
      <c r="H86" s="195"/>
      <c r="I86" s="196"/>
    </row>
  </sheetData>
  <hyperlinks>
    <hyperlink ref="K54" r:id="rId1" display="https://www.hesa.ac.uk/data-and-analysis/finances/releases" xr:uid="{00000000-0004-0000-0700-000000000000}"/>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expression" priority="215" id="{3F1160E7-5297-4AC0-A727-2B47EC2FAB1F}">
            <xm:f>MIN(KFI!#REF!&lt;#REF!)</xm:f>
            <x14:dxf/>
          </x14:cfRule>
          <xm:sqref>M13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4D4F490EDC1D46A901B2E389B1CA82" ma:contentTypeVersion="12" ma:contentTypeDescription="Create a new document." ma:contentTypeScope="" ma:versionID="c757ac14bb6f2f59ef8b87fd07dc76ab">
  <xsd:schema xmlns:xsd="http://www.w3.org/2001/XMLSchema" xmlns:xs="http://www.w3.org/2001/XMLSchema" xmlns:p="http://schemas.microsoft.com/office/2006/metadata/properties" xmlns:ns2="a487242c-3ae8-4408-8791-e1f8d0403b0c" xmlns:ns3="92567d9d-1251-432f-a98b-e30b92dfcbcd" targetNamespace="http://schemas.microsoft.com/office/2006/metadata/properties" ma:root="true" ma:fieldsID="6ef0924a57dd6db6af7631b1345801ec" ns2:_="" ns3:_="">
    <xsd:import namespace="a487242c-3ae8-4408-8791-e1f8d0403b0c"/>
    <xsd:import namespace="92567d9d-1251-432f-a98b-e30b92dfcb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87242c-3ae8-4408-8791-e1f8d0403b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567d9d-1251-432f-a98b-e30b92dfcb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73b4670-2df0-412e-93f2-a27dd6687da7}" ma:internalName="TaxCatchAll" ma:showField="CatchAllData" ma:web="92567d9d-1251-432f-a98b-e30b92dfc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87242c-3ae8-4408-8791-e1f8d0403b0c">
      <Terms xmlns="http://schemas.microsoft.com/office/infopath/2007/PartnerControls"/>
    </lcf76f155ced4ddcb4097134ff3c332f>
    <TaxCatchAll xmlns="92567d9d-1251-432f-a98b-e30b92dfcb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0C1F9-10E2-48DC-90C8-973AB387A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87242c-3ae8-4408-8791-e1f8d0403b0c"/>
    <ds:schemaRef ds:uri="92567d9d-1251-432f-a98b-e30b92dfc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AE5C7F-EEFD-4F7F-8A59-191D3C108148}">
  <ds:schemaRefs>
    <ds:schemaRef ds:uri="http://purl.org/dc/terms/"/>
    <ds:schemaRef ds:uri="http://schemas.openxmlformats.org/package/2006/metadata/core-properties"/>
    <ds:schemaRef ds:uri="http://www.w3.org/XML/1998/namespace"/>
    <ds:schemaRef ds:uri="a487242c-3ae8-4408-8791-e1f8d0403b0c"/>
    <ds:schemaRef ds:uri="http://purl.org/dc/elements/1.1/"/>
    <ds:schemaRef ds:uri="92567d9d-1251-432f-a98b-e30b92dfcbcd"/>
    <ds:schemaRef ds:uri="http://schemas.microsoft.com/office/infopath/2007/PartnerControls"/>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F230939-1132-489B-ADBB-86F7FD50B2B1}">
  <ds:schemaRefs>
    <ds:schemaRef ds:uri="http://schemas.microsoft.com/sharepoint/v3/contenttype/forms"/>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KFI</vt:lpstr>
      <vt:lpstr>ANOC borrowing</vt:lpstr>
      <vt:lpstr>Tables1_3</vt:lpstr>
      <vt:lpstr>Table_5</vt:lpstr>
      <vt:lpstr>Table_6</vt:lpstr>
      <vt:lpstr>Table 1_3 Down side</vt:lpstr>
      <vt:lpstr>Validations</vt:lpstr>
      <vt:lpstr>Input sheet</vt:lpstr>
      <vt:lpstr>'ANOC borrowing'!Print_Area</vt:lpstr>
      <vt:lpstr>KFI!Print_Area</vt:lpstr>
      <vt:lpstr>'Table 1_3 Down side'!Print_Area</vt:lpstr>
      <vt:lpstr>Table_5!Print_Area</vt:lpstr>
      <vt:lpstr>Table_6!Print_Area</vt:lpstr>
      <vt:lpstr>Tables1_3!Print_Area</vt:lpstr>
      <vt:lpstr>Validations!Print_Area</vt:lpstr>
      <vt:lpstr>'Table 1_3 Down side'!Print_Titles</vt:lpstr>
      <vt:lpstr>Table_5!Print_Titles</vt:lpstr>
      <vt:lpstr>Tables1_3!Print_Titles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2025-07-17T18:01:44Z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0x010100CB4D4F490EDC1D46A901B2E389B1CA82</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SIP_Label_b81c0cdd-42e7-43ee-a207-27cba4148442_Enabled">
    <vt:lpwstr>true</vt:lpwstr>
  </property>
  <property fmtid="{D5CDD505-2E9C-101B-9397-08002B2CF9AE}" pid="11" name="MSIP_Label_b81c0cdd-42e7-43ee-a207-27cba4148442_SetDate">
    <vt:lpwstr>2024-08-12T10:21:37Z</vt:lpwstr>
  </property>
  <property fmtid="{D5CDD505-2E9C-101B-9397-08002B2CF9AE}" pid="12" name="MSIP_Label_b81c0cdd-42e7-43ee-a207-27cba4148442_Method">
    <vt:lpwstr>Standard</vt:lpwstr>
  </property>
  <property fmtid="{D5CDD505-2E9C-101B-9397-08002B2CF9AE}" pid="13" name="MSIP_Label_b81c0cdd-42e7-43ee-a207-27cba4148442_Name">
    <vt:lpwstr>Official</vt:lpwstr>
  </property>
  <property fmtid="{D5CDD505-2E9C-101B-9397-08002B2CF9AE}" pid="14" name="MSIP_Label_b81c0cdd-42e7-43ee-a207-27cba4148442_SiteId">
    <vt:lpwstr>4eb1528b-5ec4-4651-b34d-ef219eb6eca8</vt:lpwstr>
  </property>
  <property fmtid="{D5CDD505-2E9C-101B-9397-08002B2CF9AE}" pid="15" name="MSIP_Label_b81c0cdd-42e7-43ee-a207-27cba4148442_ActionId">
    <vt:lpwstr>3afba3a2-652f-45b0-b00e-152bb3c868ef</vt:lpwstr>
  </property>
  <property fmtid="{D5CDD505-2E9C-101B-9397-08002B2CF9AE}" pid="16" name="MSIP_Label_b81c0cdd-42e7-43ee-a207-27cba4148442_ContentBits">
    <vt:lpwstr>0</vt:lpwstr>
  </property>
  <property fmtid="{D5CDD505-2E9C-101B-9397-08002B2CF9AE}" pid="17" name="MediaServiceImageTags">
    <vt:lpwstr/>
  </property>
</Properties>
</file>